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Томск " sheetId="1" r:id="rId1"/>
    <sheet name="Томск  (Колпашево)" sheetId="2" r:id="rId2"/>
    <sheet name="Кемерово" sheetId="3" r:id="rId3"/>
    <sheet name="Новосибирск (ГГТ)" sheetId="4" r:id="rId4"/>
    <sheet name="Новосибирск (СГС)" sheetId="5" r:id="rId5"/>
    <sheet name="Новосибирск (ГТК)" sheetId="6" r:id="rId6"/>
    <sheet name="ФРА" sheetId="7" r:id="rId7"/>
    <sheet name="Иркутск" sheetId="8" r:id="rId8"/>
    <sheet name="проверка" sheetId="9" state="hidden" r:id="rId9"/>
  </sheets>
  <externalReferences>
    <externalReference r:id="rId12"/>
    <externalReference r:id="rId13"/>
  </externalReferences>
  <definedNames>
    <definedName name="TABLE" localSheetId="7">'Иркутск'!#REF!</definedName>
    <definedName name="TABLE" localSheetId="2">'Кемерово'!#REF!</definedName>
    <definedName name="TABLE" localSheetId="3">'Новосибирск (ГГТ)'!#REF!</definedName>
    <definedName name="TABLE" localSheetId="5">'Новосибирск (ГТК)'!#REF!</definedName>
    <definedName name="TABLE" localSheetId="4">'Новосибирск (СГС)'!#REF!</definedName>
    <definedName name="TABLE" localSheetId="8">'проверка'!#REF!</definedName>
    <definedName name="TABLE" localSheetId="0">'Томск '!#REF!</definedName>
    <definedName name="TABLE" localSheetId="1">'Томск  (Колпашево)'!#REF!</definedName>
    <definedName name="TABLE" localSheetId="6">'ФРА'!#REF!</definedName>
    <definedName name="TABLE_2" localSheetId="7">'Иркутск'!#REF!</definedName>
    <definedName name="TABLE_2" localSheetId="2">'Кемерово'!#REF!</definedName>
    <definedName name="TABLE_2" localSheetId="3">'Новосибирск (ГГТ)'!#REF!</definedName>
    <definedName name="TABLE_2" localSheetId="5">'Новосибирск (ГТК)'!#REF!</definedName>
    <definedName name="TABLE_2" localSheetId="4">'Новосибирск (СГС)'!#REF!</definedName>
    <definedName name="TABLE_2" localSheetId="8">'проверка'!#REF!</definedName>
    <definedName name="TABLE_2" localSheetId="0">'Томск '!#REF!</definedName>
    <definedName name="TABLE_2" localSheetId="1">'Томск  (Колпашево)'!#REF!</definedName>
    <definedName name="TABLE_2" localSheetId="6">'ФРА'!#REF!</definedName>
    <definedName name="_xlnm.Print_Area" localSheetId="7">'Иркутск'!$A$1:$FE$24</definedName>
    <definedName name="_xlnm.Print_Area" localSheetId="2">'Кемерово'!$A$1:$FE$46</definedName>
    <definedName name="_xlnm.Print_Area" localSheetId="3">'Новосибирск (ГГТ)'!$A$1:$FE$44</definedName>
    <definedName name="_xlnm.Print_Area" localSheetId="5">'Новосибирск (ГТК)'!$A$1:$FE$25</definedName>
    <definedName name="_xlnm.Print_Area" localSheetId="4">'Новосибирск (СГС)'!$A$1:$FE$25</definedName>
    <definedName name="_xlnm.Print_Area" localSheetId="8">'проверка'!$A$1:$FE$20</definedName>
    <definedName name="_xlnm.Print_Area" localSheetId="0">'Томск '!$A$1:$FE$41</definedName>
    <definedName name="_xlnm.Print_Area" localSheetId="1">'Томск  (Колпашево)'!$A$1:$FE$24</definedName>
    <definedName name="_xlnm.Print_Area" localSheetId="6">'ФРА'!$A$1:$FE$27</definedName>
  </definedNames>
  <calcPr fullCalcOnLoad="1"/>
</workbook>
</file>

<file path=xl/comments9.xml><?xml version="1.0" encoding="utf-8"?>
<comments xmlns="http://schemas.openxmlformats.org/spreadsheetml/2006/main">
  <authors>
    <author>Белянкина Екатерина Александровна</author>
  </authors>
  <commentList>
    <comment ref="CU11" authorId="0">
      <text>
        <r>
          <rPr>
            <b/>
            <sz val="9"/>
            <rFont val="Tahoma"/>
            <family val="2"/>
          </rPr>
          <t>Белянкина Екатерина Александровна:</t>
        </r>
        <r>
          <rPr>
            <sz val="9"/>
            <rFont val="Tahoma"/>
            <family val="2"/>
          </rPr>
          <t xml:space="preserve">
Свод ИП 2019</t>
        </r>
      </text>
    </comment>
  </commentList>
</comments>
</file>

<file path=xl/sharedStrings.xml><?xml version="1.0" encoding="utf-8"?>
<sst xmlns="http://schemas.openxmlformats.org/spreadsheetml/2006/main" count="967" uniqueCount="193">
  <si>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</si>
  <si>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</si>
  <si>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</si>
  <si>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</si>
  <si>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</si>
  <si>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</si>
  <si>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</si>
  <si>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</si>
  <si>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</si>
  <si>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</si>
  <si>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</si>
  <si>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</si>
  <si>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</si>
  <si>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</si>
  <si>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</si>
  <si>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</si>
  <si>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</si>
  <si>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</si>
  <si>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</si>
  <si>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</si>
  <si>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</si>
  <si>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</si>
  <si>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</si>
  <si>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</si>
  <si>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</si>
  <si>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</si>
  <si>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</si>
  <si>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</si>
  <si>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</si>
  <si>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</si>
  <si>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</si>
  <si>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</si>
  <si>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</si>
  <si>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</si>
  <si>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</si>
  <si>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</si>
  <si>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</si>
  <si>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</si>
  <si>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</si>
  <si>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</si>
  <si>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</si>
  <si>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ООО "Газпром газораспределение Томск"</t>
  </si>
  <si>
    <t>по Томской области</t>
  </si>
  <si>
    <t>Объекты, выполняемые по договорам о технологическом подключении (присоединении) в рамках Постановления Правительства РФ от 30.12.2013 №1314</t>
  </si>
  <si>
    <t>«Газораспределительные сети микрорайона Наука МО "Город Томск"»</t>
  </si>
  <si>
    <t>«Газораспределительные сети микрорайона Энтузиастов МО "Город Томск"»</t>
  </si>
  <si>
    <t>амортизация</t>
  </si>
  <si>
    <t>Автомобиль Форд Транзит</t>
  </si>
  <si>
    <t>Хозяйственное оборудование и инвентарь</t>
  </si>
  <si>
    <t>Оргтехника</t>
  </si>
  <si>
    <t>Оборудование для эксплуатации газового хозяйства</t>
  </si>
  <si>
    <t>Оборудование связи и передачи данных</t>
  </si>
  <si>
    <t>по Кемеровской области</t>
  </si>
  <si>
    <t xml:space="preserve">«Внутрипоселковый газопровод с. Ягуново Кемеровского района Кемеровской области.  II очередь первый этап» (СН 048)
</t>
  </si>
  <si>
    <t>«Газораспределительные сети д.Сухая Речка Кемеровского района Кемеровской области» (СН 050)</t>
  </si>
  <si>
    <t>«Внутрипоселковый газопровод с. Андреевка Кемеровского района Кемеровской области» II очередь</t>
  </si>
  <si>
    <t>Газопровод протяженностью 2100м., расположенный на земельном участке площадью 4200кв.м., с кадастровым номером 42:04:03:13:08:01, адрес объекта: Кемеровская область, проходящий в г. Кемерово и Кемеровском районе от ГРС-1 до отсекающих задвижек АО "Азот" (инв. №В0001262) (КВР 007)</t>
  </si>
  <si>
    <t>по Новосибирской области</t>
  </si>
  <si>
    <t>Здание производственного участка Филиала ООО "Газпром газораспределение Томск" в Новосибирской области расположенного по адресу: ул. Носкова, д. 1В в г. Татарск Татарского района Новосибирской области (КВ 10)</t>
  </si>
  <si>
    <t>по Республике Алтай</t>
  </si>
  <si>
    <t>«Распределительный газопровод среднего давления по ул. Плодопитомник г. Кемерово» (СН 046)</t>
  </si>
  <si>
    <t>19</t>
  </si>
  <si>
    <t>Система вентиляции гаража, расположенного по адресу: г. Томск, ул. Мичурина, 98/1</t>
  </si>
  <si>
    <t>Учебно-тренировочный полигон, расположенный по адресу: ул. Западная, 1, с. Молчаново, Томская область</t>
  </si>
  <si>
    <t>Выставочный зал с офисными помещениями и гаражом по адресу: г.Томск, пр.Фрунзе, 170/1</t>
  </si>
  <si>
    <t xml:space="preserve">Газопровод, назначение: транспортировка газа, протяженность 2057 м, инв. № 69:224:0001:07:00719, лит. А, адрес объекта: Томская область, Каргасокский </t>
  </si>
  <si>
    <t>Общеобменная приточно-вытяжная, аварийная и противодымная вентиляция гаражных боксов по адресу: г. Кемерово, ул. Красноармейская, д. 64 (КВ 22)</t>
  </si>
  <si>
    <t>Общеобменная приточно-вытяжная вентиляция гаражных боксов расположенных по адресу: г. Кемерово ул. Красноармейская, д.80, литер А2</t>
  </si>
  <si>
    <t>Общеобменная приточно-вытяжная вентиляция гаражных боксов, по адресу: г. Новокузнецк, ш. Кузнецкое, д. 35, общая площадь 1405,2 кв. м, инв.№ 9394</t>
  </si>
  <si>
    <t>«Распределительный газопровод среднего давления ж.р. Ягуновский г. Кемерово» 1 очередь (СН 045)</t>
  </si>
  <si>
    <t>Автомобиль УАЗ-390995 (с СГУ окраской по ГОСТ)</t>
  </si>
  <si>
    <t>Учебно-тренировочный полигон, расположенный по адресу: ул. Ленина , 245, г. Горно-Алтайск</t>
  </si>
  <si>
    <t>Автомобиль УАЗ-390995 с газобалонным оборудованием для компримированного природного газа</t>
  </si>
  <si>
    <t>3.2</t>
  </si>
  <si>
    <t>4.2</t>
  </si>
  <si>
    <t>4.3</t>
  </si>
  <si>
    <t>6.2</t>
  </si>
  <si>
    <t>6.3</t>
  </si>
  <si>
    <t>6.4</t>
  </si>
  <si>
    <t>6.5</t>
  </si>
  <si>
    <t>3.3</t>
  </si>
  <si>
    <t>3.4</t>
  </si>
  <si>
    <t>3.5</t>
  </si>
  <si>
    <t>4.4</t>
  </si>
  <si>
    <t>5.2</t>
  </si>
  <si>
    <t>5.3</t>
  </si>
  <si>
    <t>6.6</t>
  </si>
  <si>
    <t>Автомобиль ГАЗ-27057</t>
  </si>
  <si>
    <t>Видеосистема диспетчерского пункта Samsung AMS VW-55-500-3.5</t>
  </si>
  <si>
    <t>Автомобиль УАЗ-39095</t>
  </si>
  <si>
    <t xml:space="preserve">ПЭ 110х10 </t>
  </si>
  <si>
    <t>-</t>
  </si>
  <si>
    <t>ПЭ 160</t>
  </si>
  <si>
    <t>ПЭ 225</t>
  </si>
  <si>
    <t>10.04.2018</t>
  </si>
  <si>
    <t>31.12.2019</t>
  </si>
  <si>
    <t>01.10.2019</t>
  </si>
  <si>
    <t>30.09.2019</t>
  </si>
  <si>
    <t>01.01.2019</t>
  </si>
  <si>
    <t>01.12.2015</t>
  </si>
  <si>
    <t>01.12.2018</t>
  </si>
  <si>
    <t>01.04.2018</t>
  </si>
  <si>
    <t>01.10.2018</t>
  </si>
  <si>
    <t>01.01.2018</t>
  </si>
  <si>
    <t>01.10.2015</t>
  </si>
  <si>
    <t>спецнадбавка в рамках Программы газификации Томской области на 2019-2022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</si>
  <si>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спецнадбавка в рамках Программы газификации Кемеровской области на 2015-2019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 (корректировка 5 - 2018)</t>
  </si>
  <si>
    <t>спецнадбавка в рамках Программы газификации Новосибирской области на 2018-2019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</si>
  <si>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привлеченные средства</t>
  </si>
  <si>
    <t>6.1.</t>
  </si>
  <si>
    <t>по г. Колпашево</t>
  </si>
  <si>
    <t>зона ООО "Газпром газораспределение Томск"</t>
  </si>
  <si>
    <t>зона АО "Сибирьгазсервис"</t>
  </si>
  <si>
    <t>зона АО "ГазТрансКом"</t>
  </si>
  <si>
    <t>за 20</t>
  </si>
  <si>
    <t>01.07.2019</t>
  </si>
  <si>
    <t>по Иркутской области</t>
  </si>
  <si>
    <t>8.2</t>
  </si>
  <si>
    <t>8.3</t>
  </si>
  <si>
    <t>«Газопровод высокого давления от ГРС «Чаны» до распределительного газопровода р.п.Чаны Чановского района Новосибирской области» (СН 054)</t>
  </si>
  <si>
    <t>«Газопровод высокого давления в р.п.Чаны Чановского района Новосибирской области – перемычка» (СН 055)</t>
  </si>
  <si>
    <t>«Газопровод высокого давления в п. Озеро Карачи с отводом на п. Кирзавод Чановского района Новосибирской области» (СН 056)</t>
  </si>
  <si>
    <t>Локальная система оповещения ГРС-Соколово</t>
  </si>
  <si>
    <t>Локальная система оповещения ГРС-Чулым</t>
  </si>
  <si>
    <t>Газопровод к зданию дома операторов ГРС "Мошково"</t>
  </si>
  <si>
    <t>Газопровод межпоселковый ГРС -1 - п. Горка Барабинского района Новосибирской области</t>
  </si>
  <si>
    <t>Газопровод межпоселковый р.п. Колывань - с. Скала Колыванского района Новосибирской области</t>
  </si>
  <si>
    <t>Автомобиль ГАЗ-27527</t>
  </si>
  <si>
    <t>6.7</t>
  </si>
  <si>
    <t>Газификация микрорайона Степановка, 9925 м, Томская область, г. Томск, Степная улица, 1г, Кадастровый номер: 70:21:0200029:1253</t>
  </si>
  <si>
    <t>Автомобиль Газель Next</t>
  </si>
  <si>
    <t>Газопровод от ГРС-2 до врезки в газопровод АГРС "АГНКС" - п.Мирный (СН 042)</t>
  </si>
  <si>
    <t>01.01.2017</t>
  </si>
  <si>
    <t>Реконструкция мансардного этажа административного здания, расположенного по адресу: г. Томск, пр. Фрунзе, д. 170А (инв.№ В0001643)</t>
  </si>
  <si>
    <t>Объекты условные КФ _Разработка схемы газоснабжения Прокопьевского городского округа (перспективная застройка до 2030 года)</t>
  </si>
  <si>
    <t>«Распределительный газопровод по ул. Лизы Чайкиной, г. Новокузнецка, Кемеровской области»</t>
  </si>
  <si>
    <t>«Газораспределительные сети п. Новостройка Кемеровского района Кемеровской области.» II очередь</t>
  </si>
  <si>
    <t xml:space="preserve">«Внутрипоселковый газопровод с. Ягуново, Кемеровского района Кемеровской области.»  II очередь второй этап </t>
  </si>
  <si>
    <t xml:space="preserve">«Внутрипоселковый газопровод с. Андреевка, Кемеровского района Кемеровской области.»  III очередь </t>
  </si>
  <si>
    <t xml:space="preserve">«Газопровод для газоснабжения малоэтажной жилой застройки ж.р. Кедровка западнее пересечения ул. Разрезовская и ул. Радужная.» II очередь. </t>
  </si>
  <si>
    <t>4.5</t>
  </si>
  <si>
    <t>4.6</t>
  </si>
  <si>
    <t>4.7</t>
  </si>
  <si>
    <t>4.8</t>
  </si>
  <si>
    <t>4.9</t>
  </si>
  <si>
    <t>4.10</t>
  </si>
  <si>
    <t>4.11</t>
  </si>
  <si>
    <t>Комплекс шифрования аппаратно-программный Континент 3.7</t>
  </si>
  <si>
    <t>Комплекс шифрования аппаратно-программный "Континент" 3.7. L2VPN Крипто Коммутатор (КК), платформа IPC10. КС3.</t>
  </si>
  <si>
    <t>Материал сталь.
Ø820 х 10 мм, Ø630 х 9 мм, Ø426 х 10 мм</t>
  </si>
  <si>
    <t>30.11.2019</t>
  </si>
  <si>
    <t>01.11.2018</t>
  </si>
  <si>
    <t>ПЭ 100 SDR11 D110х10,0
ПЭ 100 SDR11 D63х5,8
ПЭ 100 SDR11 D32х3,0
Ст Dy-108*4,0
Ст Dy-57*3,5</t>
  </si>
  <si>
    <t xml:space="preserve">
ПЭ 100 SDR11 D160х14,6
Ст Dy-159*4,5
Ст Dy-108*4,0
ПЭ 100 SDR11 D110х10
ПЭ 100 SDR11 D63х5,8</t>
  </si>
  <si>
    <t>01.07.2017</t>
  </si>
  <si>
    <t>«Распределительный газопровод к котельным, расположенным в западном участке 2-го микрорайона ж.р. Лесная Поляна г. Кемерово» I очередь (СН 058)</t>
  </si>
  <si>
    <t>31.07.2019</t>
  </si>
  <si>
    <t>08.02.2019</t>
  </si>
  <si>
    <t>«Газопровод высокого давления от ГРС «Черное озеро» до ж.р. Садовый  г. Новокузнецка, Кемеровской области.» (код объекта СН059)</t>
  </si>
  <si>
    <t>«Распределительный газопровод ж.р. Садовый г. Новокузнецка, Кемеровской области.» (код объекта СН060)</t>
  </si>
  <si>
    <t>01.05.2019</t>
  </si>
  <si>
    <t>01.08.2019</t>
  </si>
  <si>
    <t>01.09.2019</t>
  </si>
  <si>
    <t>сталь 89 х4,5                  ПЭ 225х20,5</t>
  </si>
  <si>
    <t>ПЭ 160х14,6                  ПЭ 110х10                 ПЭ 63х5,8</t>
  </si>
  <si>
    <t xml:space="preserve">ПЭ 110х10        ПЭ 63х5,8 </t>
  </si>
  <si>
    <t xml:space="preserve">         ПЭ 100 SDR11 d110*10
         ПЭ 100 SDR11 d63*5,7
         ПЭ 100 SDR11 d32*3,0</t>
  </si>
  <si>
    <r>
      <t>Дооборудование автомобиля газобалонным оборудованием для компримированного природного газа</t>
    </r>
    <r>
      <rPr>
        <sz val="10"/>
        <color indexed="9"/>
        <rFont val="Times New Roman"/>
        <family val="1"/>
      </rPr>
      <t xml:space="preserve"> (10  компл.)</t>
    </r>
  </si>
  <si>
    <r>
      <t>Дооборудование автомобиля газобалонным оборудованием для компримированного природного газа</t>
    </r>
    <r>
      <rPr>
        <sz val="10"/>
        <color indexed="9"/>
        <rFont val="Times New Roman"/>
        <family val="1"/>
      </rPr>
      <t xml:space="preserve"> (2 компл.)</t>
    </r>
  </si>
  <si>
    <r>
      <t>Дооборудование автомобиля газобалонным оборудованием для компримированного природного газа</t>
    </r>
    <r>
      <rPr>
        <sz val="10"/>
        <color indexed="9"/>
        <rFont val="Times New Roman"/>
        <family val="1"/>
      </rPr>
      <t xml:space="preserve"> (8 компл.)</t>
    </r>
  </si>
  <si>
    <r>
      <t>Дооборудование автомобиля газобалонным оборудованием для компримированного природного газа</t>
    </r>
    <r>
      <rPr>
        <sz val="10"/>
        <color indexed="9"/>
        <rFont val="Times New Roman"/>
        <family val="1"/>
      </rPr>
      <t xml:space="preserve"> (3  компл.)</t>
    </r>
  </si>
  <si>
    <t>6.8</t>
  </si>
  <si>
    <t>Сервер Huawei FusionServer 2288H V5</t>
  </si>
  <si>
    <t>Система хранения данных Huawei OceanStor 2600 V3 Storage System</t>
  </si>
  <si>
    <r>
      <t>Дооборудование автомобиля газобалонным оборудованием для компримированного природного газа</t>
    </r>
    <r>
      <rPr>
        <sz val="10"/>
        <color indexed="9"/>
        <rFont val="Times New Roman"/>
        <family val="1"/>
      </rPr>
      <t xml:space="preserve"> (11 компл.)</t>
    </r>
  </si>
  <si>
    <t>6.9</t>
  </si>
  <si>
    <t>6.10</t>
  </si>
  <si>
    <t>Коммутатор Huawei S5720-56C-PWR-EI</t>
  </si>
  <si>
    <t xml:space="preserve">ПЭ 100 SDR 11 Ø 110 × 10
ПЭ 100 SDR 11 Ø 63 × 5,8
ПЭ 100 SDR 11 Ø 32 × 3,0     </t>
  </si>
  <si>
    <t xml:space="preserve">ПЭ 100 SDR 11 Ø 110 × 10
ПЭ 100 SDR 11 Ø 63 × 5,8
ПЭ 100 SDR 11 Ø 32 × 3,0 </t>
  </si>
  <si>
    <t>ПЭ 100 SDR 11 Ø 110 × 10
ПЭ 100 SDR 11 Ø 63 × 5,8</t>
  </si>
  <si>
    <t xml:space="preserve">ПЭ 100 SDR 11 Ø 160 × 14,6
ПЭ 100 SDR 11 Ø 110 × 10
ПЭ 100 SDR 11 Ø 63 × 5,8
ПЭ 100 SDR 11 Ø 32 × 3,0
</t>
  </si>
  <si>
    <t>01.03.2018</t>
  </si>
  <si>
    <t>ПЭ 100 SDR 11 Ø 160 × 14,6</t>
  </si>
  <si>
    <t>ПЭ 100 SDR11 D110х10
ПЭ 100 SDR11 D63х5,8
ПЭ 100 SDR11 D32х3,0
Ст Dy-108*4,0   Ст d 159х4,5</t>
  </si>
  <si>
    <r>
      <t xml:space="preserve">Дооборудование автомобиля газобалонным оборудованием для компримированного природного газа </t>
    </r>
    <r>
      <rPr>
        <sz val="10"/>
        <color indexed="9"/>
        <rFont val="Times New Roman"/>
        <family val="1"/>
      </rPr>
      <t>(11 компл.)</t>
    </r>
  </si>
  <si>
    <t>6.11</t>
  </si>
  <si>
    <t>6.12</t>
  </si>
  <si>
    <t>Комплекс шифрования аппаратно-программный VipNet Coordinator HW 50 B 4.x</t>
  </si>
  <si>
    <t>21.10.2019</t>
  </si>
  <si>
    <t>ПЭ 100 SDR11 Ø160х14,6         ПЭ 100 SDR11 Ø225х20,5         ПЭ 100 SDR11 Ø450х40,9</t>
  </si>
  <si>
    <t>ПЭ32, 63, 110, 160, 225 мм          Сталь 32, 57, 108, 159, 219 мм</t>
  </si>
  <si>
    <t>ПЭ32, 63, 110, 160, 225мм,          Сталь 32, 57, 108, 159, 219мм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</si>
</sst>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center"/>
    </xf>
    <xf numFmtId="0" fontId="7" fillId="35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7" fillId="34" borderId="10" xfId="0" applyNumberFormat="1" applyFont="1" applyFill="1" applyBorder="1" applyAlignment="1">
      <alignment horizontal="center" wrapText="1"/>
    </xf>
    <xf numFmtId="0" fontId="7" fillId="34" borderId="11" xfId="0" applyNumberFormat="1" applyFont="1" applyFill="1" applyBorder="1" applyAlignment="1">
      <alignment horizontal="center" wrapText="1"/>
    </xf>
    <xf numFmtId="0" fontId="7" fillId="34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2019%20&#1087;&#1083;&#1072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3;\&#1040;&#1085;&#1072;&#1083;&#1080;&#1079;_&#1055;-2_2019_&#1050;&#1054;&#1056;&#1056;%20&#1076;&#1083;&#1103;%20&#1055;-2%20&#1048;&#1053;&#1042;&#1045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4">
          <cell r="H104">
            <v>2988.1</v>
          </cell>
          <cell r="I104">
            <v>2718.72</v>
          </cell>
          <cell r="T104">
            <v>2718.72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_БУ"/>
      <sheetName val="ан 08.03 1 кв"/>
      <sheetName val="08.04 1 кв"/>
      <sheetName val="для П2_лист 1,2"/>
      <sheetName val="ПИР_СМР"/>
      <sheetName val="ТС"/>
      <sheetName val="БУ_группыОС"/>
      <sheetName val="ОКОФ"/>
      <sheetName val="СВОД_подано за янв-дек_14"/>
      <sheetName val="СВОД (2)"/>
      <sheetName val="ПКВ_окт_ноя"/>
      <sheetName val="ПКВ_окт"/>
      <sheetName val="июль_август"/>
      <sheetName val="июль"/>
      <sheetName val="не удалять"/>
      <sheetName val="проверка 1 кв"/>
      <sheetName val="08.03 2 кв"/>
      <sheetName val="08.04 2 кв"/>
      <sheetName val="проверка 2 кв"/>
      <sheetName val="08.03 3 кв"/>
      <sheetName val="08.04 3 кв"/>
      <sheetName val="08.03 4 кв"/>
      <sheetName val="08.04 4 кв"/>
      <sheetName val="проверка 4 кв"/>
      <sheetName val="СВОД П-2 ИНВЕСТ"/>
      <sheetName val="ПВНА"/>
      <sheetName val="Оборудование"/>
      <sheetName val="ПИР б.л."/>
      <sheetName val="Стройка"/>
    </sheetNames>
    <sheetDataSet>
      <sheetData sheetId="25">
        <row r="9">
          <cell r="D9">
            <v>276.96025</v>
          </cell>
        </row>
        <row r="69">
          <cell r="D69">
            <v>1041.46</v>
          </cell>
        </row>
        <row r="226">
          <cell r="D226">
            <v>435708.02942</v>
          </cell>
          <cell r="H226">
            <v>616</v>
          </cell>
        </row>
      </sheetData>
      <sheetData sheetId="26">
        <row r="20">
          <cell r="J20">
            <v>17</v>
          </cell>
        </row>
        <row r="21">
          <cell r="J21">
            <v>17</v>
          </cell>
        </row>
        <row r="22">
          <cell r="J22">
            <v>17</v>
          </cell>
        </row>
        <row r="23">
          <cell r="J23">
            <v>25</v>
          </cell>
        </row>
        <row r="24">
          <cell r="C24">
            <v>8.47</v>
          </cell>
          <cell r="J24">
            <v>540</v>
          </cell>
        </row>
      </sheetData>
      <sheetData sheetId="27">
        <row r="8">
          <cell r="G8">
            <v>890.75384</v>
          </cell>
        </row>
        <row r="9">
          <cell r="G9">
            <v>1879.11112</v>
          </cell>
        </row>
        <row r="10">
          <cell r="G10">
            <v>84.64752</v>
          </cell>
        </row>
        <row r="11">
          <cell r="G11">
            <v>84.64751</v>
          </cell>
        </row>
        <row r="12">
          <cell r="G12">
            <v>780.0709</v>
          </cell>
        </row>
        <row r="13">
          <cell r="G13">
            <v>156.01418</v>
          </cell>
        </row>
        <row r="14">
          <cell r="G14">
            <v>468.04254</v>
          </cell>
        </row>
        <row r="18">
          <cell r="G18">
            <v>2057.73334</v>
          </cell>
        </row>
        <row r="19">
          <cell r="G19">
            <v>1028.86667</v>
          </cell>
        </row>
        <row r="20">
          <cell r="G20">
            <v>811.624</v>
          </cell>
        </row>
        <row r="21">
          <cell r="G21">
            <v>1287.264</v>
          </cell>
        </row>
        <row r="22">
          <cell r="G22">
            <v>643.632</v>
          </cell>
        </row>
        <row r="23">
          <cell r="G23">
            <v>1222.83333</v>
          </cell>
        </row>
        <row r="26">
          <cell r="G26">
            <v>11.97</v>
          </cell>
        </row>
        <row r="27">
          <cell r="G27">
            <v>834.9</v>
          </cell>
        </row>
        <row r="28">
          <cell r="G28">
            <v>669.5392</v>
          </cell>
        </row>
        <row r="29">
          <cell r="G29">
            <v>669.5392</v>
          </cell>
        </row>
        <row r="30">
          <cell r="G30">
            <v>2678.1568</v>
          </cell>
        </row>
        <row r="31">
          <cell r="G31">
            <v>3351.744</v>
          </cell>
        </row>
        <row r="32">
          <cell r="G32">
            <v>6703.488</v>
          </cell>
        </row>
        <row r="36">
          <cell r="G36">
            <v>82.34366</v>
          </cell>
        </row>
        <row r="37">
          <cell r="G37">
            <v>54.66667</v>
          </cell>
        </row>
        <row r="38">
          <cell r="G38">
            <v>55.2299</v>
          </cell>
        </row>
        <row r="40">
          <cell r="G40">
            <v>602.7219</v>
          </cell>
        </row>
        <row r="41">
          <cell r="G41">
            <v>986.77387</v>
          </cell>
        </row>
        <row r="42">
          <cell r="G42">
            <v>3601.53057</v>
          </cell>
        </row>
        <row r="44">
          <cell r="G44">
            <v>215.16638</v>
          </cell>
        </row>
        <row r="45">
          <cell r="G45">
            <v>178.8164</v>
          </cell>
        </row>
        <row r="47">
          <cell r="G47">
            <v>77.39653</v>
          </cell>
        </row>
        <row r="48">
          <cell r="G48">
            <v>77.39654</v>
          </cell>
        </row>
        <row r="49">
          <cell r="G49">
            <v>77.39653</v>
          </cell>
        </row>
        <row r="50">
          <cell r="G50">
            <v>758.9494</v>
          </cell>
        </row>
        <row r="51">
          <cell r="G51">
            <v>80.96</v>
          </cell>
        </row>
        <row r="52">
          <cell r="G52">
            <v>290.95</v>
          </cell>
        </row>
        <row r="53">
          <cell r="G53">
            <v>758.38487</v>
          </cell>
        </row>
        <row r="54">
          <cell r="G54">
            <v>124.32496</v>
          </cell>
        </row>
        <row r="55">
          <cell r="G55">
            <v>53.46742</v>
          </cell>
        </row>
        <row r="56">
          <cell r="G56">
            <v>2.30401</v>
          </cell>
        </row>
        <row r="57">
          <cell r="G57">
            <v>2.30401</v>
          </cell>
        </row>
        <row r="59">
          <cell r="G59">
            <v>467.58297</v>
          </cell>
        </row>
        <row r="60">
          <cell r="G60">
            <v>880.14125</v>
          </cell>
        </row>
        <row r="61">
          <cell r="G61">
            <v>250.7736</v>
          </cell>
        </row>
        <row r="62">
          <cell r="G62">
            <v>133.0608</v>
          </cell>
        </row>
        <row r="63">
          <cell r="G63">
            <v>133.0608</v>
          </cell>
        </row>
        <row r="64">
          <cell r="G64">
            <v>47.058</v>
          </cell>
        </row>
        <row r="65">
          <cell r="G65">
            <v>94.116</v>
          </cell>
        </row>
        <row r="66">
          <cell r="G66">
            <v>658.812</v>
          </cell>
        </row>
        <row r="67">
          <cell r="G67">
            <v>705.87</v>
          </cell>
        </row>
        <row r="68">
          <cell r="G68">
            <v>55.667</v>
          </cell>
        </row>
      </sheetData>
      <sheetData sheetId="28">
        <row r="8">
          <cell r="G8">
            <v>1895.55</v>
          </cell>
        </row>
        <row r="9">
          <cell r="F9">
            <v>6249.38</v>
          </cell>
          <cell r="G9">
            <v>95</v>
          </cell>
        </row>
        <row r="10">
          <cell r="F10">
            <v>1</v>
          </cell>
          <cell r="G10">
            <v>3312.39</v>
          </cell>
        </row>
        <row r="11">
          <cell r="F11">
            <v>2</v>
          </cell>
          <cell r="G11">
            <v>3457.8</v>
          </cell>
        </row>
        <row r="12">
          <cell r="G12">
            <v>2685.57</v>
          </cell>
        </row>
        <row r="13">
          <cell r="G13">
            <v>7159.38</v>
          </cell>
        </row>
        <row r="14">
          <cell r="G14">
            <v>9012.59</v>
          </cell>
        </row>
        <row r="15">
          <cell r="G15">
            <v>5251.75</v>
          </cell>
        </row>
        <row r="16">
          <cell r="G16">
            <v>4642.09</v>
          </cell>
        </row>
        <row r="17">
          <cell r="G17">
            <v>1630.07</v>
          </cell>
        </row>
        <row r="28">
          <cell r="F28">
            <v>2988.1</v>
          </cell>
          <cell r="G28">
            <v>151.5827</v>
          </cell>
        </row>
        <row r="29">
          <cell r="F29">
            <v>660.15</v>
          </cell>
          <cell r="G29">
            <v>31.91568</v>
          </cell>
        </row>
        <row r="52">
          <cell r="G52">
            <v>868.2</v>
          </cell>
        </row>
        <row r="53">
          <cell r="G53">
            <v>96.0461</v>
          </cell>
        </row>
        <row r="54">
          <cell r="G54">
            <v>96.0461</v>
          </cell>
        </row>
        <row r="59">
          <cell r="F59">
            <v>697.25</v>
          </cell>
          <cell r="G59">
            <v>118.06667</v>
          </cell>
        </row>
      </sheetData>
      <sheetData sheetId="29">
        <row r="8">
          <cell r="G8">
            <v>11.88</v>
          </cell>
          <cell r="H8">
            <v>10743</v>
          </cell>
        </row>
        <row r="11">
          <cell r="G11">
            <v>4038.22</v>
          </cell>
          <cell r="H11">
            <v>35350.41</v>
          </cell>
        </row>
        <row r="14">
          <cell r="G14">
            <v>3328.69</v>
          </cell>
          <cell r="H14">
            <v>26221.02</v>
          </cell>
        </row>
        <row r="17">
          <cell r="G17">
            <v>62.93</v>
          </cell>
          <cell r="H17">
            <v>31857.45</v>
          </cell>
        </row>
        <row r="19">
          <cell r="H19">
            <v>45148.56</v>
          </cell>
        </row>
        <row r="21">
          <cell r="G21">
            <v>6.63</v>
          </cell>
          <cell r="H21">
            <v>9307.36</v>
          </cell>
        </row>
        <row r="23">
          <cell r="H23">
            <v>1838.16</v>
          </cell>
        </row>
        <row r="25">
          <cell r="H25">
            <v>8654.81</v>
          </cell>
          <cell r="M25">
            <v>10062.86</v>
          </cell>
        </row>
        <row r="28">
          <cell r="H28">
            <v>1449.07</v>
          </cell>
          <cell r="M28">
            <v>1942.08</v>
          </cell>
        </row>
        <row r="31">
          <cell r="H31">
            <v>31380.21</v>
          </cell>
          <cell r="M31">
            <v>35734.03</v>
          </cell>
        </row>
        <row r="34">
          <cell r="G34">
            <v>507.11</v>
          </cell>
          <cell r="H34">
            <v>2650.62</v>
          </cell>
        </row>
        <row r="56">
          <cell r="H56">
            <v>746.16629</v>
          </cell>
        </row>
        <row r="59">
          <cell r="H59">
            <v>1959.96096</v>
          </cell>
        </row>
        <row r="62">
          <cell r="H62">
            <v>8.33992</v>
          </cell>
        </row>
        <row r="64">
          <cell r="G64">
            <v>1447.86</v>
          </cell>
          <cell r="H64">
            <v>582.04742</v>
          </cell>
        </row>
        <row r="2490">
          <cell r="G2490">
            <v>3178.21</v>
          </cell>
          <cell r="H2490">
            <v>3610.138</v>
          </cell>
        </row>
        <row r="2494">
          <cell r="H2494">
            <v>2720.21656</v>
          </cell>
        </row>
        <row r="2497">
          <cell r="H2497">
            <v>3203.48069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41"/>
  <sheetViews>
    <sheetView tabSelected="1" view="pageBreakPreview" zoomScaleSheetLayoutView="100" zoomScalePageLayoutView="0" workbookViewId="0" topLeftCell="A1">
      <selection activeCell="AI63" sqref="AI63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74" width="0.875" style="11" customWidth="1"/>
    <col min="175" max="175" width="11.375" style="11" customWidth="1"/>
    <col min="176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8" t="s">
        <v>41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13" customFormat="1" ht="15.75">
      <c r="AP5" s="15" t="s">
        <v>114</v>
      </c>
      <c r="AQ5" s="45" t="s">
        <v>61</v>
      </c>
      <c r="AR5" s="45"/>
      <c r="AS5" s="45"/>
      <c r="AT5" s="45"/>
      <c r="AU5" s="13" t="s">
        <v>26</v>
      </c>
    </row>
    <row r="6" spans="1:161" s="13" customFormat="1" ht="21.75" customHeight="1">
      <c r="A6" s="35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</row>
    <row r="8" spans="1:161" s="16" customFormat="1" ht="28.5" customHeight="1">
      <c r="A8" s="58" t="s">
        <v>9</v>
      </c>
      <c r="B8" s="59"/>
      <c r="C8" s="59"/>
      <c r="D8" s="59"/>
      <c r="E8" s="59"/>
      <c r="F8" s="59"/>
      <c r="G8" s="59"/>
      <c r="H8" s="60"/>
      <c r="I8" s="58" t="s">
        <v>10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60"/>
      <c r="AQ8" s="52" t="s">
        <v>13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2" t="s">
        <v>14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52" t="s">
        <v>18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16" customFormat="1" ht="66" customHeight="1">
      <c r="A9" s="61"/>
      <c r="B9" s="62"/>
      <c r="C9" s="62"/>
      <c r="D9" s="62"/>
      <c r="E9" s="62"/>
      <c r="F9" s="62"/>
      <c r="G9" s="62"/>
      <c r="H9" s="63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52" t="s">
        <v>11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 t="s">
        <v>12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15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 t="s">
        <v>16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4"/>
      <c r="CU9" s="52" t="s">
        <v>17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19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 t="s">
        <v>20</v>
      </c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4"/>
      <c r="EO9" s="52" t="s">
        <v>21</v>
      </c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12.75">
      <c r="A10" s="55" t="s">
        <v>0</v>
      </c>
      <c r="B10" s="56"/>
      <c r="C10" s="56"/>
      <c r="D10" s="56"/>
      <c r="E10" s="56"/>
      <c r="F10" s="56"/>
      <c r="G10" s="56"/>
      <c r="H10" s="57"/>
      <c r="I10" s="55" t="s">
        <v>1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55" t="s">
        <v>2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7"/>
      <c r="BE10" s="55" t="s">
        <v>3</v>
      </c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4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7"/>
      <c r="CG10" s="55" t="s">
        <v>5</v>
      </c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7"/>
      <c r="CU10" s="55" t="s">
        <v>8</v>
      </c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7"/>
      <c r="DI10" s="55" t="s">
        <v>22</v>
      </c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7"/>
      <c r="DY10" s="55" t="s">
        <v>23</v>
      </c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7"/>
      <c r="EO10" s="55" t="s">
        <v>24</v>
      </c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18" customFormat="1" ht="12.75">
      <c r="A11" s="41" t="s">
        <v>0</v>
      </c>
      <c r="B11" s="42"/>
      <c r="C11" s="42"/>
      <c r="D11" s="42"/>
      <c r="E11" s="42"/>
      <c r="F11" s="42"/>
      <c r="G11" s="42"/>
      <c r="H11" s="43"/>
      <c r="I11" s="17"/>
      <c r="J11" s="46" t="s">
        <v>27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3"/>
      <c r="BE11" s="41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3"/>
      <c r="BS11" s="40">
        <f>BS12+BS25+BS38+BS39</f>
        <v>228952.67529000004</v>
      </c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40">
        <f>CG12+CG25+CG38+CG39</f>
        <v>160658.2111</v>
      </c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9"/>
      <c r="CU11" s="37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9"/>
      <c r="DI11" s="37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9"/>
      <c r="DY11" s="37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9"/>
      <c r="EO11" s="37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18" customFormat="1" ht="38.25" customHeight="1">
      <c r="A12" s="41" t="s">
        <v>1</v>
      </c>
      <c r="B12" s="42"/>
      <c r="C12" s="42"/>
      <c r="D12" s="42"/>
      <c r="E12" s="42"/>
      <c r="F12" s="42"/>
      <c r="G12" s="42"/>
      <c r="H12" s="43"/>
      <c r="I12" s="17"/>
      <c r="J12" s="46" t="s">
        <v>28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3"/>
      <c r="BS12" s="40">
        <f>BS14+BS19+BS23</f>
        <v>216851.40742000003</v>
      </c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9"/>
      <c r="CG12" s="40">
        <f>CG14+CG19+CG23</f>
        <v>148565.41322999998</v>
      </c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9"/>
      <c r="CU12" s="37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9"/>
      <c r="DI12" s="37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9"/>
      <c r="EO12" s="37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16" customFormat="1" ht="12.75">
      <c r="A13" s="26" t="s">
        <v>29</v>
      </c>
      <c r="B13" s="27"/>
      <c r="C13" s="27"/>
      <c r="D13" s="27"/>
      <c r="E13" s="27"/>
      <c r="F13" s="27"/>
      <c r="G13" s="27"/>
      <c r="H13" s="28"/>
      <c r="I13" s="1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23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5"/>
      <c r="CG13" s="23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5"/>
      <c r="CU13" s="23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5"/>
      <c r="DI13" s="23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5"/>
      <c r="DY13" s="23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5"/>
      <c r="EO13" s="23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5"/>
    </row>
    <row r="14" spans="1:161" s="18" customFormat="1" ht="37.5" customHeight="1">
      <c r="A14" s="41" t="s">
        <v>2</v>
      </c>
      <c r="B14" s="42"/>
      <c r="C14" s="42"/>
      <c r="D14" s="42"/>
      <c r="E14" s="42"/>
      <c r="F14" s="42"/>
      <c r="G14" s="42"/>
      <c r="H14" s="43"/>
      <c r="I14" s="17"/>
      <c r="J14" s="46" t="s">
        <v>30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41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3"/>
      <c r="BE14" s="41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3"/>
      <c r="BS14" s="49">
        <f>SUM(BS15:CF18)</f>
        <v>155986.85689000002</v>
      </c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1"/>
      <c r="CG14" s="49">
        <f>SUM(CG15:CT18)</f>
        <v>88398.1127</v>
      </c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1"/>
      <c r="CU14" s="49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1"/>
      <c r="DI14" s="37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9"/>
      <c r="DY14" s="37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9"/>
      <c r="EO14" s="37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21" customFormat="1" ht="51.75" customHeight="1">
      <c r="A15" s="26" t="s">
        <v>31</v>
      </c>
      <c r="B15" s="27"/>
      <c r="C15" s="27"/>
      <c r="D15" s="27"/>
      <c r="E15" s="27"/>
      <c r="F15" s="27"/>
      <c r="G15" s="27"/>
      <c r="H15" s="28"/>
      <c r="I15" s="19"/>
      <c r="J15" s="29" t="s">
        <v>44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26" t="s">
        <v>94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 t="s">
        <v>95</v>
      </c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31">
        <f>'[2]Стройка'!$G$17+'[2]Стройка'!$H$17+'[2]Стройка'!$G$19+'[2]Стройка'!$H$19+34423.78458</f>
        <v>111492.72458000001</v>
      </c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5"/>
      <c r="CG15" s="31">
        <f>'[2]Стройка'!$H$17+'[2]Стройка'!$H$19</f>
        <v>77006.01</v>
      </c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5"/>
      <c r="CU15" s="32" t="s">
        <v>105</v>
      </c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4"/>
      <c r="DI15" s="23">
        <v>27.864</v>
      </c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5"/>
      <c r="DY15" s="32" t="s">
        <v>191</v>
      </c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4"/>
      <c r="EO15" s="23">
        <v>7</v>
      </c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21" customFormat="1" ht="53.25" customHeight="1">
      <c r="A16" s="26" t="s">
        <v>73</v>
      </c>
      <c r="B16" s="27"/>
      <c r="C16" s="27"/>
      <c r="D16" s="27"/>
      <c r="E16" s="27"/>
      <c r="F16" s="27"/>
      <c r="G16" s="27"/>
      <c r="H16" s="28"/>
      <c r="I16" s="19"/>
      <c r="J16" s="29" t="s">
        <v>45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26" t="s">
        <v>94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 t="s">
        <v>97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31">
        <f>'[2]Стройка'!$G$21+'[2]Стройка'!$H$21+'[2]Стройка'!$G$23+'[2]Стройка'!$H$23+23857.91961</f>
        <v>35010.06961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31">
        <f>'[2]Стройка'!$H$21+'[2]Стройка'!$H$23</f>
        <v>11145.52</v>
      </c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5"/>
      <c r="CU16" s="32" t="s">
        <v>105</v>
      </c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23">
        <v>8.194</v>
      </c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5"/>
      <c r="DY16" s="32" t="s">
        <v>192</v>
      </c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4"/>
      <c r="EO16" s="23">
        <v>2</v>
      </c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21" customFormat="1" ht="42" customHeight="1">
      <c r="A17" s="26" t="s">
        <v>80</v>
      </c>
      <c r="B17" s="27"/>
      <c r="C17" s="27"/>
      <c r="D17" s="27"/>
      <c r="E17" s="27"/>
      <c r="F17" s="27"/>
      <c r="G17" s="27"/>
      <c r="H17" s="28"/>
      <c r="I17" s="19"/>
      <c r="J17" s="29" t="s">
        <v>64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/>
      <c r="AQ17" s="26" t="s">
        <v>98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31">
        <f>'[2]ПИР б.л.'!$F$28+'[2]ПИР б.л.'!$G$28</f>
        <v>3139.6827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31">
        <f>'[2]ПИР б.л.'!$G$28</f>
        <v>151.5827</v>
      </c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5"/>
      <c r="CU17" s="23" t="s">
        <v>46</v>
      </c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5"/>
      <c r="DI17" s="23" t="s">
        <v>91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5"/>
      <c r="DY17" s="23" t="s">
        <v>91</v>
      </c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3" t="s">
        <v>91</v>
      </c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21" customFormat="1" ht="85.5" customHeight="1">
      <c r="A18" s="26" t="s">
        <v>81</v>
      </c>
      <c r="B18" s="27"/>
      <c r="C18" s="27"/>
      <c r="D18" s="27"/>
      <c r="E18" s="27"/>
      <c r="F18" s="27"/>
      <c r="G18" s="27"/>
      <c r="H18" s="28"/>
      <c r="I18" s="19"/>
      <c r="J18" s="29" t="s">
        <v>131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26" t="s">
        <v>132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1">
        <f>'[2]ПИР б.л.'!$F$9+'[2]ПИР б.л.'!$G$9</f>
        <v>6344.38</v>
      </c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31">
        <f>'[2]ПИР б.л.'!$G$9</f>
        <v>95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5"/>
      <c r="CU18" s="32" t="s">
        <v>105</v>
      </c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23">
        <v>10.1</v>
      </c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32" t="s">
        <v>190</v>
      </c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4"/>
      <c r="EO18" s="23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18" customFormat="1" ht="12.75">
      <c r="A19" s="41" t="s">
        <v>3</v>
      </c>
      <c r="B19" s="42"/>
      <c r="C19" s="42"/>
      <c r="D19" s="42"/>
      <c r="E19" s="42"/>
      <c r="F19" s="42"/>
      <c r="G19" s="42"/>
      <c r="H19" s="43"/>
      <c r="I19" s="17"/>
      <c r="J19" s="46" t="s">
        <v>32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41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3"/>
      <c r="BE19" s="41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3"/>
      <c r="BS19" s="40">
        <f>SUM(BS20:CF22)</f>
        <v>60049.23385999999</v>
      </c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40">
        <f>SUM(CG20:CT22)</f>
        <v>60049.23385999999</v>
      </c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9"/>
      <c r="CU19" s="37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9"/>
      <c r="DI19" s="37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9"/>
      <c r="DY19" s="37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9"/>
      <c r="EO19" s="37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21" customFormat="1" ht="39.75" customHeight="1">
      <c r="A20" s="26" t="s">
        <v>33</v>
      </c>
      <c r="B20" s="27"/>
      <c r="C20" s="27"/>
      <c r="D20" s="27"/>
      <c r="E20" s="27"/>
      <c r="F20" s="27"/>
      <c r="G20" s="27"/>
      <c r="H20" s="28"/>
      <c r="I20" s="19"/>
      <c r="J20" s="29" t="s">
        <v>62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26" t="s">
        <v>115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 t="s">
        <v>189</v>
      </c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8"/>
      <c r="BS20" s="31">
        <f>CG20</f>
        <v>8.33992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31">
        <f>'[2]Стройка'!$H$62</f>
        <v>8.33992</v>
      </c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5"/>
      <c r="CU20" s="23" t="s">
        <v>46</v>
      </c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5"/>
      <c r="DI20" s="23" t="s">
        <v>91</v>
      </c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5"/>
      <c r="DY20" s="23" t="s">
        <v>91</v>
      </c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5"/>
      <c r="EO20" s="23" t="s">
        <v>91</v>
      </c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21" customFormat="1" ht="54.75" customHeight="1">
      <c r="A21" s="26" t="s">
        <v>74</v>
      </c>
      <c r="B21" s="27"/>
      <c r="C21" s="27"/>
      <c r="D21" s="27"/>
      <c r="E21" s="27"/>
      <c r="F21" s="27"/>
      <c r="G21" s="27"/>
      <c r="H21" s="28"/>
      <c r="I21" s="19"/>
      <c r="J21" s="29" t="s">
        <v>63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26" t="s">
        <v>115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31">
        <f>CG21</f>
        <v>746.16629</v>
      </c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31">
        <f>'[2]Стройка'!$H$56</f>
        <v>746.16629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5"/>
      <c r="CU21" s="23" t="s">
        <v>46</v>
      </c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5"/>
      <c r="DI21" s="23" t="s">
        <v>91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  <c r="DY21" s="23" t="s">
        <v>91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5"/>
      <c r="EO21" s="23" t="s">
        <v>91</v>
      </c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21" customFormat="1" ht="102.75" customHeight="1">
      <c r="A22" s="26" t="s">
        <v>75</v>
      </c>
      <c r="B22" s="27"/>
      <c r="C22" s="27"/>
      <c r="D22" s="27"/>
      <c r="E22" s="27"/>
      <c r="F22" s="27"/>
      <c r="G22" s="27"/>
      <c r="H22" s="28"/>
      <c r="I22" s="19"/>
      <c r="J22" s="29" t="s">
        <v>43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26" t="s">
        <v>98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 t="s">
        <v>95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31">
        <f>CG22</f>
        <v>59294.72764999999</v>
      </c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31">
        <f>19.6+58852.35778+422.76987</f>
        <v>59294.72764999999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5"/>
      <c r="CU22" s="32" t="s">
        <v>108</v>
      </c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23" t="s">
        <v>91</v>
      </c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  <c r="DY22" s="23" t="s">
        <v>91</v>
      </c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5"/>
      <c r="EO22" s="23" t="s">
        <v>91</v>
      </c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18" customFormat="1" ht="25.5" customHeight="1">
      <c r="A23" s="41" t="s">
        <v>4</v>
      </c>
      <c r="B23" s="42"/>
      <c r="C23" s="42"/>
      <c r="D23" s="42"/>
      <c r="E23" s="42"/>
      <c r="F23" s="42"/>
      <c r="G23" s="42"/>
      <c r="H23" s="43"/>
      <c r="I23" s="17"/>
      <c r="J23" s="46" t="s">
        <v>34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7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/>
      <c r="BE23" s="41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3"/>
      <c r="BS23" s="40">
        <f>SUM(BS24)</f>
        <v>815.31667</v>
      </c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40">
        <f>SUM(CG24)</f>
        <v>118.06667</v>
      </c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9"/>
      <c r="CU23" s="40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9"/>
      <c r="DY23" s="37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9"/>
      <c r="EO23" s="37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21" customFormat="1" ht="65.25" customHeight="1">
      <c r="A24" s="26" t="s">
        <v>35</v>
      </c>
      <c r="B24" s="27"/>
      <c r="C24" s="27"/>
      <c r="D24" s="27"/>
      <c r="E24" s="27"/>
      <c r="F24" s="27"/>
      <c r="G24" s="27"/>
      <c r="H24" s="28"/>
      <c r="I24" s="19"/>
      <c r="J24" s="29" t="s">
        <v>133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26" t="s">
        <v>100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31">
        <f>'[2]ПИР б.л.'!$F$59+'[2]ПИР б.л.'!$G$59</f>
        <v>815.31667</v>
      </c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5"/>
      <c r="CG24" s="31">
        <f>'[2]ПИР б.л.'!$G$59</f>
        <v>118.06667</v>
      </c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5"/>
      <c r="CU24" s="23" t="s">
        <v>46</v>
      </c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5"/>
      <c r="DI24" s="23" t="s">
        <v>91</v>
      </c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5"/>
      <c r="DY24" s="23" t="s">
        <v>91</v>
      </c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5"/>
      <c r="EO24" s="23" t="s">
        <v>91</v>
      </c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5"/>
    </row>
    <row r="25" spans="1:161" s="18" customFormat="1" ht="38.25" customHeight="1">
      <c r="A25" s="41" t="s">
        <v>5</v>
      </c>
      <c r="B25" s="42"/>
      <c r="C25" s="42"/>
      <c r="D25" s="42"/>
      <c r="E25" s="42"/>
      <c r="F25" s="42"/>
      <c r="G25" s="42"/>
      <c r="H25" s="43"/>
      <c r="I25" s="17"/>
      <c r="J25" s="46" t="s">
        <v>36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7"/>
      <c r="AQ25" s="41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3"/>
      <c r="BE25" s="41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3"/>
      <c r="BS25" s="40">
        <f>SUM(BS26:CF37)</f>
        <v>11527.797870000002</v>
      </c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40">
        <f>SUM(CG26:CT37)</f>
        <v>11527.797870000002</v>
      </c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9"/>
      <c r="CU25" s="37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9"/>
      <c r="DI25" s="37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9"/>
      <c r="DY25" s="37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9"/>
      <c r="EO25" s="37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  <row r="26" spans="1:175" s="21" customFormat="1" ht="18" customHeight="1">
      <c r="A26" s="26" t="s">
        <v>37</v>
      </c>
      <c r="B26" s="27"/>
      <c r="C26" s="27"/>
      <c r="D26" s="27"/>
      <c r="E26" s="27"/>
      <c r="F26" s="27"/>
      <c r="G26" s="27"/>
      <c r="H26" s="28"/>
      <c r="I26" s="19"/>
      <c r="J26" s="29" t="s">
        <v>87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26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6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8"/>
      <c r="BS26" s="31">
        <f aca="true" t="shared" si="0" ref="BS26:BS37">CG26</f>
        <v>2057.73334</v>
      </c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5"/>
      <c r="CG26" s="31">
        <f>'[2]Оборудование'!$G$18</f>
        <v>2057.73334</v>
      </c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5"/>
      <c r="CU26" s="23" t="s">
        <v>46</v>
      </c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5"/>
      <c r="DI26" s="23" t="s">
        <v>91</v>
      </c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5"/>
      <c r="DY26" s="23" t="s">
        <v>91</v>
      </c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5"/>
      <c r="EO26" s="23" t="s">
        <v>91</v>
      </c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5"/>
      <c r="FS26" s="21">
        <f>CG26/$CG$11*100</f>
        <v>1.2808142988217304</v>
      </c>
    </row>
    <row r="27" spans="1:175" s="21" customFormat="1" ht="18" customHeight="1">
      <c r="A27" s="26" t="s">
        <v>76</v>
      </c>
      <c r="B27" s="27"/>
      <c r="C27" s="27"/>
      <c r="D27" s="27"/>
      <c r="E27" s="27"/>
      <c r="F27" s="27"/>
      <c r="G27" s="27"/>
      <c r="H27" s="28"/>
      <c r="I27" s="19"/>
      <c r="J27" s="29" t="s">
        <v>89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26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8"/>
      <c r="BE27" s="26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8"/>
      <c r="BS27" s="31">
        <f>CG27</f>
        <v>643.632</v>
      </c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5"/>
      <c r="CG27" s="31">
        <f>'[2]Оборудование'!$G$22</f>
        <v>643.632</v>
      </c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5"/>
      <c r="CU27" s="23" t="s">
        <v>46</v>
      </c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5"/>
      <c r="DI27" s="23" t="s">
        <v>91</v>
      </c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5"/>
      <c r="DY27" s="23" t="s">
        <v>91</v>
      </c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5"/>
      <c r="EO27" s="23" t="s">
        <v>91</v>
      </c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  <c r="FS27" s="21">
        <f aca="true" t="shared" si="1" ref="FS27:FS37">CG27/$CG$11*100</f>
        <v>0.4006219138089233</v>
      </c>
    </row>
    <row r="28" spans="1:175" s="21" customFormat="1" ht="31.5" customHeight="1">
      <c r="A28" s="26" t="s">
        <v>77</v>
      </c>
      <c r="B28" s="27"/>
      <c r="C28" s="27"/>
      <c r="D28" s="27"/>
      <c r="E28" s="27"/>
      <c r="F28" s="27"/>
      <c r="G28" s="27"/>
      <c r="H28" s="28"/>
      <c r="I28" s="19"/>
      <c r="J28" s="29" t="s">
        <v>70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26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8"/>
      <c r="BE28" s="26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8"/>
      <c r="BS28" s="31">
        <f>CG28</f>
        <v>669.5392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5"/>
      <c r="CG28" s="31">
        <f>'[2]Оборудование'!$G$28</f>
        <v>669.5392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5"/>
      <c r="CU28" s="23" t="s">
        <v>46</v>
      </c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5"/>
      <c r="DI28" s="23" t="s">
        <v>91</v>
      </c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5"/>
      <c r="DY28" s="23" t="s">
        <v>91</v>
      </c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5"/>
      <c r="EO28" s="23" t="s">
        <v>91</v>
      </c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  <c r="FS28" s="21">
        <f t="shared" si="1"/>
        <v>0.41674757574840204</v>
      </c>
    </row>
    <row r="29" spans="1:175" s="21" customFormat="1" ht="18" customHeight="1">
      <c r="A29" s="26" t="s">
        <v>78</v>
      </c>
      <c r="B29" s="27"/>
      <c r="C29" s="27"/>
      <c r="D29" s="27"/>
      <c r="E29" s="27"/>
      <c r="F29" s="27"/>
      <c r="G29" s="27"/>
      <c r="H29" s="28"/>
      <c r="I29" s="19"/>
      <c r="J29" s="29" t="s">
        <v>130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26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8"/>
      <c r="BE29" s="26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8"/>
      <c r="BS29" s="31">
        <f>CG29</f>
        <v>1222.83333</v>
      </c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5"/>
      <c r="CG29" s="31">
        <f>'[2]Оборудование'!$G$23</f>
        <v>1222.83333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5"/>
      <c r="CU29" s="23" t="s">
        <v>46</v>
      </c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5"/>
      <c r="DI29" s="23" t="s">
        <v>91</v>
      </c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5"/>
      <c r="DY29" s="23" t="s">
        <v>91</v>
      </c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5"/>
      <c r="EO29" s="23" t="s">
        <v>91</v>
      </c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  <c r="FS29" s="21">
        <f t="shared" si="1"/>
        <v>0.7611396402508556</v>
      </c>
    </row>
    <row r="30" spans="1:175" s="21" customFormat="1" ht="52.5" customHeight="1">
      <c r="A30" s="26" t="s">
        <v>79</v>
      </c>
      <c r="B30" s="27"/>
      <c r="C30" s="27"/>
      <c r="D30" s="27"/>
      <c r="E30" s="27"/>
      <c r="F30" s="27"/>
      <c r="G30" s="27"/>
      <c r="H30" s="28"/>
      <c r="I30" s="19"/>
      <c r="J30" s="29" t="s">
        <v>185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26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8"/>
      <c r="BE30" s="26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8"/>
      <c r="BS30" s="31">
        <f t="shared" si="0"/>
        <v>1105.38011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5"/>
      <c r="CG30" s="31">
        <f>'[2]Оборудование'!$G$10+'[2]Оборудование'!$G$11+'[2]Оборудование'!$G$12+'[2]Оборудование'!$G$13</f>
        <v>1105.38011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5"/>
      <c r="CU30" s="23" t="s">
        <v>46</v>
      </c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5"/>
      <c r="DI30" s="23" t="s">
        <v>91</v>
      </c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5"/>
      <c r="DY30" s="23" t="s">
        <v>91</v>
      </c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5"/>
      <c r="EO30" s="23" t="s">
        <v>91</v>
      </c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5"/>
      <c r="FS30" s="21">
        <f t="shared" si="1"/>
        <v>0.6880321288477239</v>
      </c>
    </row>
    <row r="31" spans="1:175" s="21" customFormat="1" ht="31.5" customHeight="1">
      <c r="A31" s="26" t="s">
        <v>86</v>
      </c>
      <c r="B31" s="27"/>
      <c r="C31" s="27"/>
      <c r="D31" s="27"/>
      <c r="E31" s="27"/>
      <c r="F31" s="27"/>
      <c r="G31" s="27"/>
      <c r="H31" s="28"/>
      <c r="I31" s="19"/>
      <c r="J31" s="29" t="s">
        <v>48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  <c r="AQ31" s="26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8"/>
      <c r="BE31" s="26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8"/>
      <c r="BS31" s="31">
        <f>CG31</f>
        <v>82.34366</v>
      </c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5"/>
      <c r="CG31" s="31">
        <f>'[2]Оборудование'!$G$36</f>
        <v>82.34366</v>
      </c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5"/>
      <c r="CU31" s="23" t="s">
        <v>46</v>
      </c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5"/>
      <c r="DI31" s="23" t="s">
        <v>91</v>
      </c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5"/>
      <c r="DY31" s="23" t="s">
        <v>91</v>
      </c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5"/>
      <c r="EO31" s="23" t="s">
        <v>91</v>
      </c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5"/>
      <c r="FS31" s="21">
        <f t="shared" si="1"/>
        <v>0.051253938056577804</v>
      </c>
    </row>
    <row r="32" spans="1:175" s="21" customFormat="1" ht="12.75">
      <c r="A32" s="26" t="s">
        <v>128</v>
      </c>
      <c r="B32" s="27"/>
      <c r="C32" s="27"/>
      <c r="D32" s="27"/>
      <c r="E32" s="27"/>
      <c r="F32" s="27"/>
      <c r="G32" s="27"/>
      <c r="H32" s="28"/>
      <c r="I32" s="19"/>
      <c r="J32" s="29" t="s">
        <v>49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0"/>
      <c r="AQ32" s="26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6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8"/>
      <c r="BS32" s="31">
        <f t="shared" si="0"/>
        <v>215.16638</v>
      </c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5"/>
      <c r="CG32" s="31">
        <f>'[2]Оборудование'!$G$44</f>
        <v>215.16638</v>
      </c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5"/>
      <c r="CU32" s="23" t="s">
        <v>46</v>
      </c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5"/>
      <c r="DI32" s="23" t="s">
        <v>91</v>
      </c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5"/>
      <c r="DY32" s="23" t="s">
        <v>91</v>
      </c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5"/>
      <c r="EO32" s="23" t="s">
        <v>91</v>
      </c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5"/>
      <c r="FS32" s="21">
        <f t="shared" si="1"/>
        <v>0.13392803176805695</v>
      </c>
    </row>
    <row r="33" spans="1:175" s="21" customFormat="1" ht="42" customHeight="1">
      <c r="A33" s="26" t="s">
        <v>171</v>
      </c>
      <c r="B33" s="27"/>
      <c r="C33" s="27"/>
      <c r="D33" s="27"/>
      <c r="E33" s="27"/>
      <c r="F33" s="27"/>
      <c r="G33" s="27"/>
      <c r="H33" s="28"/>
      <c r="I33" s="19"/>
      <c r="J33" s="29" t="s">
        <v>88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/>
      <c r="AQ33" s="26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6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31">
        <f t="shared" si="0"/>
        <v>3601.53057</v>
      </c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5"/>
      <c r="CG33" s="31">
        <f>'[2]Оборудование'!$G$42</f>
        <v>3601.53057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5"/>
      <c r="CU33" s="23" t="s">
        <v>46</v>
      </c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5"/>
      <c r="DI33" s="23" t="s">
        <v>91</v>
      </c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5"/>
      <c r="DY33" s="23" t="s">
        <v>91</v>
      </c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5"/>
      <c r="EO33" s="23" t="s">
        <v>91</v>
      </c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5"/>
      <c r="FS33" s="21">
        <f t="shared" si="1"/>
        <v>2.2417345153670767</v>
      </c>
    </row>
    <row r="34" spans="1:175" s="21" customFormat="1" ht="35.25" customHeight="1">
      <c r="A34" s="26" t="s">
        <v>175</v>
      </c>
      <c r="B34" s="27"/>
      <c r="C34" s="27"/>
      <c r="D34" s="27"/>
      <c r="E34" s="27"/>
      <c r="F34" s="27"/>
      <c r="G34" s="27"/>
      <c r="H34" s="28"/>
      <c r="I34" s="19"/>
      <c r="J34" s="29" t="s">
        <v>50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/>
      <c r="AQ34" s="26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8"/>
      <c r="BE34" s="26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8"/>
      <c r="BS34" s="31">
        <f t="shared" si="0"/>
        <v>287.96103</v>
      </c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5"/>
      <c r="CG34" s="31">
        <f>'[2]Оборудование'!$G$47+'[2]Оборудование'!$G$48+'[2]Оборудование'!$G$49+'[2]Оборудование'!$G$55+'[2]Оборудование'!$G$57</f>
        <v>287.96103</v>
      </c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5"/>
      <c r="CU34" s="23" t="s">
        <v>46</v>
      </c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5"/>
      <c r="DI34" s="23" t="s">
        <v>91</v>
      </c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5"/>
      <c r="DY34" s="23" t="s">
        <v>91</v>
      </c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5"/>
      <c r="EO34" s="23" t="s">
        <v>91</v>
      </c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5"/>
      <c r="FS34" s="21">
        <f t="shared" si="1"/>
        <v>0.17923828980067613</v>
      </c>
    </row>
    <row r="35" spans="1:175" s="21" customFormat="1" ht="41.25" customHeight="1">
      <c r="A35" s="26" t="s">
        <v>176</v>
      </c>
      <c r="B35" s="27"/>
      <c r="C35" s="27"/>
      <c r="D35" s="27"/>
      <c r="E35" s="27"/>
      <c r="F35" s="27"/>
      <c r="G35" s="27"/>
      <c r="H35" s="28"/>
      <c r="I35" s="19"/>
      <c r="J35" s="29" t="s">
        <v>147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26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8"/>
      <c r="BE35" s="26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8"/>
      <c r="BS35" s="31">
        <f>CG35</f>
        <v>880.14125</v>
      </c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5"/>
      <c r="CG35" s="31">
        <f>'[2]Оборудование'!$G$60</f>
        <v>880.14125</v>
      </c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23" t="s">
        <v>46</v>
      </c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5"/>
      <c r="DI35" s="23" t="s">
        <v>91</v>
      </c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5"/>
      <c r="DY35" s="23" t="s">
        <v>91</v>
      </c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5"/>
      <c r="EO35" s="23" t="s">
        <v>91</v>
      </c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5"/>
      <c r="FS35" s="21">
        <f t="shared" si="1"/>
        <v>0.5478345887046915</v>
      </c>
    </row>
    <row r="36" spans="1:175" s="21" customFormat="1" ht="63" customHeight="1">
      <c r="A36" s="26" t="s">
        <v>186</v>
      </c>
      <c r="B36" s="27"/>
      <c r="C36" s="27"/>
      <c r="D36" s="27"/>
      <c r="E36" s="27"/>
      <c r="F36" s="27"/>
      <c r="G36" s="27"/>
      <c r="H36" s="28"/>
      <c r="I36" s="19"/>
      <c r="J36" s="29" t="s">
        <v>148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26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8"/>
      <c r="BE36" s="26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8"/>
      <c r="BS36" s="31">
        <f>CG36</f>
        <v>705.87</v>
      </c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5"/>
      <c r="CG36" s="31">
        <f>'[2]Оборудование'!$G$67</f>
        <v>705.87</v>
      </c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5"/>
      <c r="CU36" s="23" t="s">
        <v>46</v>
      </c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5"/>
      <c r="DI36" s="23" t="s">
        <v>91</v>
      </c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5"/>
      <c r="DY36" s="23" t="s">
        <v>91</v>
      </c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5"/>
      <c r="EO36" s="23" t="s">
        <v>91</v>
      </c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5"/>
      <c r="FS36" s="21">
        <f t="shared" si="1"/>
        <v>0.4393612969838428</v>
      </c>
    </row>
    <row r="37" spans="1:175" s="21" customFormat="1" ht="48" customHeight="1">
      <c r="A37" s="26" t="s">
        <v>187</v>
      </c>
      <c r="B37" s="27"/>
      <c r="C37" s="27"/>
      <c r="D37" s="27"/>
      <c r="E37" s="27"/>
      <c r="F37" s="27"/>
      <c r="G37" s="27"/>
      <c r="H37" s="28"/>
      <c r="I37" s="19"/>
      <c r="J37" s="29" t="s">
        <v>188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26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8"/>
      <c r="BS37" s="31">
        <f t="shared" si="0"/>
        <v>55.667</v>
      </c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5"/>
      <c r="CG37" s="31">
        <f>'[2]Оборудование'!$G$68</f>
        <v>55.667</v>
      </c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5"/>
      <c r="CU37" s="23" t="s">
        <v>46</v>
      </c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5"/>
      <c r="DI37" s="23" t="s">
        <v>91</v>
      </c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5"/>
      <c r="DY37" s="23" t="s">
        <v>91</v>
      </c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5"/>
      <c r="EO37" s="23" t="s">
        <v>91</v>
      </c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  <c r="FS37" s="21">
        <f t="shared" si="1"/>
        <v>0.034649333898875964</v>
      </c>
    </row>
    <row r="38" spans="1:161" s="18" customFormat="1" ht="25.5" customHeight="1">
      <c r="A38" s="41" t="s">
        <v>8</v>
      </c>
      <c r="B38" s="42"/>
      <c r="C38" s="42"/>
      <c r="D38" s="42"/>
      <c r="E38" s="42"/>
      <c r="F38" s="42"/>
      <c r="G38" s="42"/>
      <c r="H38" s="43"/>
      <c r="I38" s="17"/>
      <c r="J38" s="46" t="s">
        <v>38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7"/>
      <c r="AQ38" s="41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3"/>
      <c r="BE38" s="41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3"/>
      <c r="BS38" s="40">
        <v>0</v>
      </c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9"/>
      <c r="CG38" s="40">
        <v>0</v>
      </c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9"/>
      <c r="CU38" s="37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9"/>
      <c r="DI38" s="37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9"/>
      <c r="DY38" s="37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9"/>
      <c r="EO38" s="37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9"/>
    </row>
    <row r="39" spans="1:161" s="22" customFormat="1" ht="25.5" customHeight="1">
      <c r="A39" s="41" t="s">
        <v>22</v>
      </c>
      <c r="B39" s="42"/>
      <c r="C39" s="42"/>
      <c r="D39" s="42"/>
      <c r="E39" s="42"/>
      <c r="F39" s="42"/>
      <c r="G39" s="42"/>
      <c r="H39" s="43"/>
      <c r="I39" s="17"/>
      <c r="J39" s="46" t="s">
        <v>39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7"/>
      <c r="AQ39" s="41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3"/>
      <c r="BE39" s="41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3"/>
      <c r="BS39" s="40">
        <f>SUM(BS40:CF41)</f>
        <v>573.47</v>
      </c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9"/>
      <c r="CG39" s="40">
        <f>SUM(CG40:CT41)</f>
        <v>565</v>
      </c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9"/>
      <c r="CU39" s="40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9"/>
      <c r="DI39" s="37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9"/>
      <c r="DY39" s="37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9"/>
      <c r="EO39" s="37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9"/>
    </row>
    <row r="40" spans="1:161" s="21" customFormat="1" ht="74.25" customHeight="1">
      <c r="A40" s="26" t="s">
        <v>40</v>
      </c>
      <c r="B40" s="27"/>
      <c r="C40" s="27"/>
      <c r="D40" s="27"/>
      <c r="E40" s="27"/>
      <c r="F40" s="27"/>
      <c r="G40" s="27"/>
      <c r="H40" s="28"/>
      <c r="I40" s="19"/>
      <c r="J40" s="29" t="s">
        <v>65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26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8"/>
      <c r="BE40" s="26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8"/>
      <c r="BS40" s="31">
        <f>'[2]ПВНА'!$C$24+'[2]ПВНА'!$J$24</f>
        <v>548.47</v>
      </c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5"/>
      <c r="CG40" s="31">
        <f>'[2]ПВНА'!$J$24</f>
        <v>540</v>
      </c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5"/>
      <c r="CU40" s="32" t="s">
        <v>46</v>
      </c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4"/>
      <c r="DI40" s="23" t="s">
        <v>91</v>
      </c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5"/>
      <c r="DY40" s="23" t="s">
        <v>91</v>
      </c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5"/>
      <c r="EO40" s="23" t="s">
        <v>91</v>
      </c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5"/>
    </row>
    <row r="41" spans="1:161" s="21" customFormat="1" ht="50.25" customHeight="1">
      <c r="A41" s="26" t="s">
        <v>117</v>
      </c>
      <c r="B41" s="27"/>
      <c r="C41" s="27"/>
      <c r="D41" s="27"/>
      <c r="E41" s="27"/>
      <c r="F41" s="27"/>
      <c r="G41" s="27"/>
      <c r="H41" s="28"/>
      <c r="I41" s="19"/>
      <c r="J41" s="29" t="s">
        <v>129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26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8"/>
      <c r="BE41" s="26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8"/>
      <c r="BS41" s="36">
        <f>CG41</f>
        <v>25</v>
      </c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5"/>
      <c r="CG41" s="36">
        <f>'[2]ПВНА'!$J$23</f>
        <v>25</v>
      </c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5"/>
      <c r="CU41" s="23" t="s">
        <v>46</v>
      </c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5"/>
      <c r="DI41" s="23" t="s">
        <v>91</v>
      </c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5"/>
      <c r="DY41" s="23" t="s">
        <v>91</v>
      </c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5"/>
      <c r="EO41" s="23" t="s">
        <v>91</v>
      </c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5"/>
    </row>
  </sheetData>
  <sheetProtection/>
  <mergeCells count="337">
    <mergeCell ref="DI24:DX24"/>
    <mergeCell ref="DY24:EN24"/>
    <mergeCell ref="A13:H13"/>
    <mergeCell ref="J13:AP13"/>
    <mergeCell ref="AQ13:BD13"/>
    <mergeCell ref="BE13:BR13"/>
    <mergeCell ref="BS13:CF13"/>
    <mergeCell ref="CG13:CT13"/>
    <mergeCell ref="CU14:DH14"/>
    <mergeCell ref="BS24:CF24"/>
    <mergeCell ref="CG24:CT24"/>
    <mergeCell ref="DY13:EN13"/>
    <mergeCell ref="EO24:FE24"/>
    <mergeCell ref="CU13:DH13"/>
    <mergeCell ref="DI13:DX13"/>
    <mergeCell ref="EO13:FE13"/>
    <mergeCell ref="EO23:FE23"/>
    <mergeCell ref="CU17:DH17"/>
    <mergeCell ref="CU24:DH24"/>
    <mergeCell ref="A24:H24"/>
    <mergeCell ref="A11:H11"/>
    <mergeCell ref="CG9:CT9"/>
    <mergeCell ref="BS10:CF10"/>
    <mergeCell ref="CG10:CT10"/>
    <mergeCell ref="A8:H9"/>
    <mergeCell ref="A10:H10"/>
    <mergeCell ref="J11:AP11"/>
    <mergeCell ref="BS8:DH8"/>
    <mergeCell ref="BE24:BR24"/>
    <mergeCell ref="AQ11:BD11"/>
    <mergeCell ref="BE11:BR11"/>
    <mergeCell ref="BE9:BR9"/>
    <mergeCell ref="AQ10:BD10"/>
    <mergeCell ref="CU11:DH11"/>
    <mergeCell ref="CG11:CT11"/>
    <mergeCell ref="BE10:BR10"/>
    <mergeCell ref="CU9:DH9"/>
    <mergeCell ref="CU10:DH10"/>
    <mergeCell ref="I10:AP10"/>
    <mergeCell ref="I8:AP9"/>
    <mergeCell ref="AQ9:BD9"/>
    <mergeCell ref="AQ8:BR8"/>
    <mergeCell ref="DI8:FE8"/>
    <mergeCell ref="DI9:DX9"/>
    <mergeCell ref="DY9:EN9"/>
    <mergeCell ref="EO9:FE9"/>
    <mergeCell ref="BS9:CF9"/>
    <mergeCell ref="DI10:DX10"/>
    <mergeCell ref="DY10:EN10"/>
    <mergeCell ref="EO10:FE10"/>
    <mergeCell ref="A35:H35"/>
    <mergeCell ref="J35:AP35"/>
    <mergeCell ref="AQ35:BD35"/>
    <mergeCell ref="BE35:BR35"/>
    <mergeCell ref="BS35:CF35"/>
    <mergeCell ref="CG35:CT35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BS11:CF11"/>
    <mergeCell ref="CU12:DH12"/>
    <mergeCell ref="DI12:DX12"/>
    <mergeCell ref="DY12:EN12"/>
    <mergeCell ref="EO12:FE12"/>
    <mergeCell ref="EO14:FE14"/>
    <mergeCell ref="EO19:FE19"/>
    <mergeCell ref="DI14:DX14"/>
    <mergeCell ref="DY14:EN14"/>
    <mergeCell ref="DY19:EN19"/>
    <mergeCell ref="DI19:DX19"/>
    <mergeCell ref="A14:H14"/>
    <mergeCell ref="J14:AP14"/>
    <mergeCell ref="AQ14:BD14"/>
    <mergeCell ref="BE14:BR14"/>
    <mergeCell ref="BS14:CF14"/>
    <mergeCell ref="CG14:CT14"/>
    <mergeCell ref="CG15:CT15"/>
    <mergeCell ref="CU19:DH19"/>
    <mergeCell ref="J19:AP19"/>
    <mergeCell ref="AQ19:BD19"/>
    <mergeCell ref="BE19:BR19"/>
    <mergeCell ref="BS19:CF19"/>
    <mergeCell ref="DY23:EN23"/>
    <mergeCell ref="J23:AP23"/>
    <mergeCell ref="DI23:DX23"/>
    <mergeCell ref="BE23:BR23"/>
    <mergeCell ref="BS23:CF23"/>
    <mergeCell ref="J25:AP25"/>
    <mergeCell ref="AQ25:BD25"/>
    <mergeCell ref="BE25:BR25"/>
    <mergeCell ref="BS25:CF25"/>
    <mergeCell ref="CU23:DH23"/>
    <mergeCell ref="A19:H19"/>
    <mergeCell ref="CG19:CT19"/>
    <mergeCell ref="A22:H22"/>
    <mergeCell ref="A25:H25"/>
    <mergeCell ref="CG25:CT25"/>
    <mergeCell ref="AQ23:BD23"/>
    <mergeCell ref="CG23:CT23"/>
    <mergeCell ref="J24:AP24"/>
    <mergeCell ref="AQ24:BD24"/>
    <mergeCell ref="J22:AP22"/>
    <mergeCell ref="BE38:BR38"/>
    <mergeCell ref="BS38:CF38"/>
    <mergeCell ref="CU25:DH25"/>
    <mergeCell ref="BE37:BR37"/>
    <mergeCell ref="BS37:CF37"/>
    <mergeCell ref="CG37:CT37"/>
    <mergeCell ref="BE32:BR32"/>
    <mergeCell ref="BS32:CF32"/>
    <mergeCell ref="BS26:CF26"/>
    <mergeCell ref="CG26:CT26"/>
    <mergeCell ref="DI25:DX25"/>
    <mergeCell ref="DY25:EN25"/>
    <mergeCell ref="EO25:FE25"/>
    <mergeCell ref="EO37:FE37"/>
    <mergeCell ref="EO34:FE34"/>
    <mergeCell ref="CU37:DH37"/>
    <mergeCell ref="DI37:DX37"/>
    <mergeCell ref="DY37:EN37"/>
    <mergeCell ref="EO33:FE33"/>
    <mergeCell ref="DI34:DX34"/>
    <mergeCell ref="CB3:EG3"/>
    <mergeCell ref="A39:H39"/>
    <mergeCell ref="J39:AP39"/>
    <mergeCell ref="AQ39:BD39"/>
    <mergeCell ref="BE39:BR39"/>
    <mergeCell ref="BS39:CF39"/>
    <mergeCell ref="CG39:CT39"/>
    <mergeCell ref="CU39:DH39"/>
    <mergeCell ref="DI38:DX38"/>
    <mergeCell ref="A38:H38"/>
    <mergeCell ref="CB4:EG4"/>
    <mergeCell ref="AQ5:AT5"/>
    <mergeCell ref="DY39:EN39"/>
    <mergeCell ref="A17:H17"/>
    <mergeCell ref="EO39:FE39"/>
    <mergeCell ref="DY38:EN38"/>
    <mergeCell ref="EO38:FE38"/>
    <mergeCell ref="DI39:DX39"/>
    <mergeCell ref="J38:AP38"/>
    <mergeCell ref="AQ38:BD38"/>
    <mergeCell ref="DI17:DX17"/>
    <mergeCell ref="DY17:EN17"/>
    <mergeCell ref="EO17:FE17"/>
    <mergeCell ref="J17:AP17"/>
    <mergeCell ref="AQ17:BD17"/>
    <mergeCell ref="BE17:BR17"/>
    <mergeCell ref="BS17:CF17"/>
    <mergeCell ref="CG17:CT17"/>
    <mergeCell ref="DI21:DX21"/>
    <mergeCell ref="DY21:EN21"/>
    <mergeCell ref="AQ22:BD22"/>
    <mergeCell ref="BE22:BR22"/>
    <mergeCell ref="BS22:CF22"/>
    <mergeCell ref="CG22:CT22"/>
    <mergeCell ref="DI22:DX22"/>
    <mergeCell ref="DY22:EN22"/>
    <mergeCell ref="CU22:DH22"/>
    <mergeCell ref="CG20:CT20"/>
    <mergeCell ref="A21:H21"/>
    <mergeCell ref="J21:AP21"/>
    <mergeCell ref="AQ21:BD21"/>
    <mergeCell ref="BE21:BR21"/>
    <mergeCell ref="BS21:CF21"/>
    <mergeCell ref="CG21:CT21"/>
    <mergeCell ref="EO20:FE20"/>
    <mergeCell ref="EO21:FE21"/>
    <mergeCell ref="CU20:DH20"/>
    <mergeCell ref="EO22:FE22"/>
    <mergeCell ref="CU21:DH21"/>
    <mergeCell ref="A20:H20"/>
    <mergeCell ref="J20:AP20"/>
    <mergeCell ref="AQ20:BD20"/>
    <mergeCell ref="BE20:BR20"/>
    <mergeCell ref="BS20:CF20"/>
    <mergeCell ref="BE33:BR33"/>
    <mergeCell ref="BS33:CF33"/>
    <mergeCell ref="CG33:CT33"/>
    <mergeCell ref="A34:H34"/>
    <mergeCell ref="J34:AP34"/>
    <mergeCell ref="AQ34:BD34"/>
    <mergeCell ref="BE34:BR34"/>
    <mergeCell ref="BS34:CF34"/>
    <mergeCell ref="CG34:CT34"/>
    <mergeCell ref="BE30:BR30"/>
    <mergeCell ref="BS30:CF30"/>
    <mergeCell ref="CG30:CT30"/>
    <mergeCell ref="DI30:DX30"/>
    <mergeCell ref="A37:H37"/>
    <mergeCell ref="J37:AP37"/>
    <mergeCell ref="AQ37:BD37"/>
    <mergeCell ref="A33:H33"/>
    <mergeCell ref="J33:AP33"/>
    <mergeCell ref="AQ33:BD33"/>
    <mergeCell ref="A23:H23"/>
    <mergeCell ref="EO32:FE32"/>
    <mergeCell ref="CG32:CT32"/>
    <mergeCell ref="CU32:DH32"/>
    <mergeCell ref="DI32:DX32"/>
    <mergeCell ref="DY32:EN32"/>
    <mergeCell ref="A32:H32"/>
    <mergeCell ref="J32:AP32"/>
    <mergeCell ref="AQ32:BD32"/>
    <mergeCell ref="A30:H30"/>
    <mergeCell ref="DI33:DX33"/>
    <mergeCell ref="DY33:EN33"/>
    <mergeCell ref="CU38:DH38"/>
    <mergeCell ref="CU41:DH41"/>
    <mergeCell ref="DI41:DX41"/>
    <mergeCell ref="CG38:CT38"/>
    <mergeCell ref="CU33:DH33"/>
    <mergeCell ref="CU34:DH34"/>
    <mergeCell ref="DY41:EN41"/>
    <mergeCell ref="DY40:EN40"/>
    <mergeCell ref="EO41:FE41"/>
    <mergeCell ref="A41:H41"/>
    <mergeCell ref="J41:AP41"/>
    <mergeCell ref="AQ41:BD41"/>
    <mergeCell ref="BE41:BR41"/>
    <mergeCell ref="BS41:CF41"/>
    <mergeCell ref="CG41:CT41"/>
    <mergeCell ref="DI20:DX20"/>
    <mergeCell ref="DY20:EN20"/>
    <mergeCell ref="EO40:FE40"/>
    <mergeCell ref="A40:H40"/>
    <mergeCell ref="J40:AP40"/>
    <mergeCell ref="AQ40:BD40"/>
    <mergeCell ref="BE40:BR40"/>
    <mergeCell ref="BS40:CF40"/>
    <mergeCell ref="CG40:CT40"/>
    <mergeCell ref="CU40:DH40"/>
    <mergeCell ref="DY16:EN16"/>
    <mergeCell ref="CU15:DH15"/>
    <mergeCell ref="DI15:DX15"/>
    <mergeCell ref="DY15:EN15"/>
    <mergeCell ref="EO15:FE15"/>
    <mergeCell ref="DI16:DX16"/>
    <mergeCell ref="EO16:FE16"/>
    <mergeCell ref="DY34:EN34"/>
    <mergeCell ref="DI40:DX40"/>
    <mergeCell ref="A15:H15"/>
    <mergeCell ref="J15:AP15"/>
    <mergeCell ref="AQ15:BD15"/>
    <mergeCell ref="BE15:BR15"/>
    <mergeCell ref="BS15:CF15"/>
    <mergeCell ref="DY26:EN26"/>
    <mergeCell ref="A26:H26"/>
    <mergeCell ref="J26:AP26"/>
    <mergeCell ref="AQ26:BD26"/>
    <mergeCell ref="BE26:BR26"/>
    <mergeCell ref="A6:FE6"/>
    <mergeCell ref="A16:H16"/>
    <mergeCell ref="J16:AP16"/>
    <mergeCell ref="AQ16:BD16"/>
    <mergeCell ref="BE16:BR16"/>
    <mergeCell ref="BS16:CF16"/>
    <mergeCell ref="CG16:CT16"/>
    <mergeCell ref="CU16:DH16"/>
    <mergeCell ref="CU26:DH26"/>
    <mergeCell ref="DI26:DX26"/>
    <mergeCell ref="EO26:FE26"/>
    <mergeCell ref="CU30:DH30"/>
    <mergeCell ref="DY30:EN30"/>
    <mergeCell ref="CU31:DH31"/>
    <mergeCell ref="DI31:DX31"/>
    <mergeCell ref="EO30:FE30"/>
    <mergeCell ref="CU29:DH29"/>
    <mergeCell ref="DI29:DX29"/>
    <mergeCell ref="A31:H31"/>
    <mergeCell ref="J31:AP31"/>
    <mergeCell ref="AQ31:BD31"/>
    <mergeCell ref="BE31:BR31"/>
    <mergeCell ref="BS31:CF31"/>
    <mergeCell ref="CG31:CT31"/>
    <mergeCell ref="J30:AP30"/>
    <mergeCell ref="AQ30:BD30"/>
    <mergeCell ref="CU18:DH18"/>
    <mergeCell ref="DI18:DX18"/>
    <mergeCell ref="DY31:EN31"/>
    <mergeCell ref="EO31:FE31"/>
    <mergeCell ref="CU27:DH27"/>
    <mergeCell ref="DI27:DX27"/>
    <mergeCell ref="DY29:EN29"/>
    <mergeCell ref="EO29:FE29"/>
    <mergeCell ref="A29:H29"/>
    <mergeCell ref="J29:AP29"/>
    <mergeCell ref="AQ29:BD29"/>
    <mergeCell ref="BE29:BR29"/>
    <mergeCell ref="BS29:CF29"/>
    <mergeCell ref="CG29:CT29"/>
    <mergeCell ref="A18:H18"/>
    <mergeCell ref="J18:AP18"/>
    <mergeCell ref="AQ18:BD18"/>
    <mergeCell ref="BE18:BR18"/>
    <mergeCell ref="BS18:CF18"/>
    <mergeCell ref="CG18:CT18"/>
    <mergeCell ref="CU28:DH28"/>
    <mergeCell ref="DI28:DX28"/>
    <mergeCell ref="DY18:EN18"/>
    <mergeCell ref="EO18:FE18"/>
    <mergeCell ref="A27:H27"/>
    <mergeCell ref="J27:AP27"/>
    <mergeCell ref="AQ27:BD27"/>
    <mergeCell ref="BE27:BR27"/>
    <mergeCell ref="BS27:CF27"/>
    <mergeCell ref="CG27:CT27"/>
    <mergeCell ref="DY28:EN28"/>
    <mergeCell ref="EO28:FE28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CU35:DH35"/>
    <mergeCell ref="DI35:DX35"/>
    <mergeCell ref="DY35:EN35"/>
    <mergeCell ref="EO35:FE35"/>
  </mergeCells>
  <printOptions/>
  <pageMargins left="0.5905511811023623" right="0.5118110236220472" top="0.33" bottom="0.19" header="0.1968503937007874" footer="0.17"/>
  <pageSetup fitToHeight="1" fitToWidth="1" horizontalDpi="600" verticalDpi="600" orientation="portrait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4">
      <selection activeCell="GB18" sqref="GB18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8" t="s">
        <v>41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13" customFormat="1" ht="15.75">
      <c r="AP5" s="15" t="s">
        <v>114</v>
      </c>
      <c r="AQ5" s="45" t="s">
        <v>61</v>
      </c>
      <c r="AR5" s="45"/>
      <c r="AS5" s="45"/>
      <c r="AT5" s="45"/>
      <c r="AU5" s="13" t="s">
        <v>26</v>
      </c>
    </row>
    <row r="6" spans="1:161" s="13" customFormat="1" ht="21.75" customHeight="1">
      <c r="A6" s="35" t="s">
        <v>110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</row>
    <row r="8" spans="1:161" s="16" customFormat="1" ht="28.5" customHeight="1">
      <c r="A8" s="58" t="s">
        <v>9</v>
      </c>
      <c r="B8" s="59"/>
      <c r="C8" s="59"/>
      <c r="D8" s="59"/>
      <c r="E8" s="59"/>
      <c r="F8" s="59"/>
      <c r="G8" s="59"/>
      <c r="H8" s="60"/>
      <c r="I8" s="58" t="s">
        <v>10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60"/>
      <c r="AQ8" s="52" t="s">
        <v>13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2" t="s">
        <v>14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52" t="s">
        <v>18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16" customFormat="1" ht="66" customHeight="1">
      <c r="A9" s="61"/>
      <c r="B9" s="62"/>
      <c r="C9" s="62"/>
      <c r="D9" s="62"/>
      <c r="E9" s="62"/>
      <c r="F9" s="62"/>
      <c r="G9" s="62"/>
      <c r="H9" s="63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52" t="s">
        <v>11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 t="s">
        <v>12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15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 t="s">
        <v>16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4"/>
      <c r="CU9" s="52" t="s">
        <v>17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19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 t="s">
        <v>20</v>
      </c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4"/>
      <c r="EO9" s="52" t="s">
        <v>21</v>
      </c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12.75">
      <c r="A10" s="55" t="s">
        <v>0</v>
      </c>
      <c r="B10" s="56"/>
      <c r="C10" s="56"/>
      <c r="D10" s="56"/>
      <c r="E10" s="56"/>
      <c r="F10" s="56"/>
      <c r="G10" s="56"/>
      <c r="H10" s="57"/>
      <c r="I10" s="55" t="s">
        <v>1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55" t="s">
        <v>2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7"/>
      <c r="BE10" s="55" t="s">
        <v>3</v>
      </c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4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7"/>
      <c r="CG10" s="55" t="s">
        <v>5</v>
      </c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7"/>
      <c r="CU10" s="55" t="s">
        <v>8</v>
      </c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7"/>
      <c r="DI10" s="55" t="s">
        <v>22</v>
      </c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7"/>
      <c r="DY10" s="55" t="s">
        <v>23</v>
      </c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7"/>
      <c r="EO10" s="55" t="s">
        <v>24</v>
      </c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18" customFormat="1" ht="12.75">
      <c r="A11" s="41" t="s">
        <v>0</v>
      </c>
      <c r="B11" s="42"/>
      <c r="C11" s="42"/>
      <c r="D11" s="42"/>
      <c r="E11" s="42"/>
      <c r="F11" s="42"/>
      <c r="G11" s="42"/>
      <c r="H11" s="43"/>
      <c r="I11" s="17"/>
      <c r="J11" s="46" t="s">
        <v>27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3"/>
      <c r="BE11" s="41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3"/>
      <c r="BS11" s="40">
        <f>BS12+BS20+BS22+BS23</f>
        <v>1710.9992000000002</v>
      </c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7"/>
      <c r="CG11" s="40">
        <f>CG12+CG20+CG22+CG23</f>
        <v>1710.9992000000002</v>
      </c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7"/>
      <c r="CU11" s="37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9"/>
      <c r="DI11" s="37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9"/>
      <c r="DY11" s="37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9"/>
      <c r="EO11" s="37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18" customFormat="1" ht="38.25" customHeight="1">
      <c r="A12" s="41" t="s">
        <v>1</v>
      </c>
      <c r="B12" s="42"/>
      <c r="C12" s="42"/>
      <c r="D12" s="42"/>
      <c r="E12" s="42"/>
      <c r="F12" s="42"/>
      <c r="G12" s="42"/>
      <c r="H12" s="43"/>
      <c r="I12" s="17"/>
      <c r="J12" s="46" t="s">
        <v>28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3"/>
      <c r="BS12" s="40">
        <f>BS14+BS16+BS18</f>
        <v>1041.46</v>
      </c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7"/>
      <c r="CG12" s="40">
        <f>CG14+CG16+CG18</f>
        <v>1041.46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7"/>
      <c r="CU12" s="37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9"/>
      <c r="DI12" s="37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9"/>
      <c r="EO12" s="37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16" customFormat="1" ht="12.75">
      <c r="A13" s="26" t="s">
        <v>29</v>
      </c>
      <c r="B13" s="27"/>
      <c r="C13" s="27"/>
      <c r="D13" s="27"/>
      <c r="E13" s="27"/>
      <c r="F13" s="27"/>
      <c r="G13" s="27"/>
      <c r="H13" s="28"/>
      <c r="I13" s="1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31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5"/>
      <c r="CG13" s="31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5"/>
      <c r="CU13" s="23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5"/>
      <c r="DI13" s="23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5"/>
      <c r="DY13" s="23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5"/>
      <c r="EO13" s="23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5"/>
    </row>
    <row r="14" spans="1:161" s="18" customFormat="1" ht="37.5" customHeight="1">
      <c r="A14" s="41" t="s">
        <v>2</v>
      </c>
      <c r="B14" s="42"/>
      <c r="C14" s="42"/>
      <c r="D14" s="42"/>
      <c r="E14" s="42"/>
      <c r="F14" s="42"/>
      <c r="G14" s="42"/>
      <c r="H14" s="43"/>
      <c r="I14" s="17"/>
      <c r="J14" s="46" t="s">
        <v>30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41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3"/>
      <c r="BE14" s="41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3"/>
      <c r="BS14" s="40">
        <f>SUM(BS15:CF15)</f>
        <v>0</v>
      </c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7"/>
      <c r="CG14" s="40">
        <f>SUM(CG15:CT15)</f>
        <v>0</v>
      </c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7"/>
      <c r="CU14" s="49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1"/>
      <c r="DI14" s="37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9"/>
      <c r="DY14" s="37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9"/>
      <c r="EO14" s="37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16" customFormat="1" ht="17.25" customHeight="1">
      <c r="A15" s="26" t="s">
        <v>31</v>
      </c>
      <c r="B15" s="27"/>
      <c r="C15" s="27"/>
      <c r="D15" s="27"/>
      <c r="E15" s="27"/>
      <c r="F15" s="27"/>
      <c r="G15" s="27"/>
      <c r="H15" s="28"/>
      <c r="I15" s="1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31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5"/>
      <c r="CG15" s="31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5"/>
      <c r="CU15" s="32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4"/>
      <c r="DI15" s="23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5"/>
      <c r="DY15" s="32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4"/>
      <c r="EO15" s="23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18" customFormat="1" ht="12.75">
      <c r="A16" s="41" t="s">
        <v>3</v>
      </c>
      <c r="B16" s="42"/>
      <c r="C16" s="42"/>
      <c r="D16" s="42"/>
      <c r="E16" s="42"/>
      <c r="F16" s="42"/>
      <c r="G16" s="42"/>
      <c r="H16" s="43"/>
      <c r="I16" s="17"/>
      <c r="J16" s="46" t="s">
        <v>32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7"/>
      <c r="AQ16" s="41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3"/>
      <c r="BE16" s="41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3"/>
      <c r="BS16" s="40">
        <f>SUM(BS17:CF17)</f>
        <v>1041.46</v>
      </c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7"/>
      <c r="CG16" s="40">
        <f>SUM(CG17:CT17)</f>
        <v>1041.46</v>
      </c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7"/>
      <c r="CU16" s="37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9"/>
      <c r="DI16" s="37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9"/>
      <c r="DY16" s="37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9"/>
      <c r="EO16" s="37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16" customFormat="1" ht="64.5" customHeight="1">
      <c r="A17" s="26" t="s">
        <v>33</v>
      </c>
      <c r="B17" s="27"/>
      <c r="C17" s="27"/>
      <c r="D17" s="27"/>
      <c r="E17" s="27"/>
      <c r="F17" s="27"/>
      <c r="G17" s="27"/>
      <c r="H17" s="28"/>
      <c r="I17" s="19"/>
      <c r="J17" s="29" t="s">
        <v>43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/>
      <c r="AQ17" s="26" t="s">
        <v>98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 t="s">
        <v>95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31">
        <f>CG17</f>
        <v>1041.46</v>
      </c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5"/>
      <c r="CG17" s="31">
        <f>'[2]СВОД П-2 ИНВЕСТ'!$D$69</f>
        <v>1041.46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5"/>
      <c r="CU17" s="32" t="s">
        <v>108</v>
      </c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23" t="s">
        <v>91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5"/>
      <c r="DY17" s="23" t="s">
        <v>91</v>
      </c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3" t="s">
        <v>91</v>
      </c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18" customFormat="1" ht="25.5" customHeight="1">
      <c r="A18" s="41" t="s">
        <v>4</v>
      </c>
      <c r="B18" s="42"/>
      <c r="C18" s="42"/>
      <c r="D18" s="42"/>
      <c r="E18" s="42"/>
      <c r="F18" s="42"/>
      <c r="G18" s="42"/>
      <c r="H18" s="43"/>
      <c r="I18" s="17"/>
      <c r="J18" s="46" t="s">
        <v>34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  <c r="AQ18" s="41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3"/>
      <c r="BE18" s="41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3"/>
      <c r="BS18" s="40">
        <f>SUM(BS19:CF19)</f>
        <v>0</v>
      </c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7"/>
      <c r="CG18" s="40">
        <f>SUM(CG19:CT19)</f>
        <v>0</v>
      </c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7"/>
      <c r="CU18" s="40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9"/>
      <c r="DI18" s="37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9"/>
      <c r="DY18" s="37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9"/>
      <c r="EO18" s="37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16" customFormat="1" ht="17.25" customHeight="1">
      <c r="A19" s="26" t="s">
        <v>35</v>
      </c>
      <c r="B19" s="27"/>
      <c r="C19" s="27"/>
      <c r="D19" s="27"/>
      <c r="E19" s="27"/>
      <c r="F19" s="27"/>
      <c r="G19" s="27"/>
      <c r="H19" s="28"/>
      <c r="I19" s="1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/>
      <c r="AQ19" s="26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31">
        <f>'[1]TDSheet'!$H$104*0+'[1]TDSheet'!$I$104*0</f>
        <v>0</v>
      </c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5"/>
      <c r="CG19" s="31">
        <f>'[1]TDSheet'!$T$104*0</f>
        <v>0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5"/>
      <c r="CU19" s="23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5"/>
      <c r="DI19" s="23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5"/>
      <c r="DY19" s="23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5"/>
      <c r="EO19" s="23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18" customFormat="1" ht="38.25" customHeight="1">
      <c r="A20" s="41" t="s">
        <v>5</v>
      </c>
      <c r="B20" s="42"/>
      <c r="C20" s="42"/>
      <c r="D20" s="42"/>
      <c r="E20" s="42"/>
      <c r="F20" s="42"/>
      <c r="G20" s="42"/>
      <c r="H20" s="43"/>
      <c r="I20" s="17"/>
      <c r="J20" s="46" t="s">
        <v>36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  <c r="AQ20" s="41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3"/>
      <c r="BE20" s="41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3"/>
      <c r="BS20" s="40">
        <f>SUM(BS21:CF21)</f>
        <v>669.5392</v>
      </c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7"/>
      <c r="CG20" s="40">
        <f>SUM(CG21:CT21)</f>
        <v>669.5392</v>
      </c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7"/>
      <c r="CU20" s="37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9"/>
      <c r="DI20" s="37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9"/>
      <c r="DY20" s="37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9"/>
      <c r="EO20" s="37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16" customFormat="1" ht="34.5" customHeight="1">
      <c r="A21" s="26" t="s">
        <v>109</v>
      </c>
      <c r="B21" s="27"/>
      <c r="C21" s="27"/>
      <c r="D21" s="27"/>
      <c r="E21" s="27"/>
      <c r="F21" s="27"/>
      <c r="G21" s="27"/>
      <c r="H21" s="28"/>
      <c r="I21" s="19"/>
      <c r="J21" s="29" t="s">
        <v>70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26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31">
        <f>CG21</f>
        <v>669.5392</v>
      </c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5"/>
      <c r="CG21" s="31">
        <f>'[2]Оборудование'!$G$29</f>
        <v>669.5392</v>
      </c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5"/>
      <c r="CU21" s="23" t="s">
        <v>46</v>
      </c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5"/>
      <c r="DI21" s="23" t="s">
        <v>91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  <c r="DY21" s="23" t="s">
        <v>91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5"/>
      <c r="EO21" s="23" t="s">
        <v>91</v>
      </c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18" customFormat="1" ht="25.5" customHeight="1">
      <c r="A22" s="41" t="s">
        <v>8</v>
      </c>
      <c r="B22" s="42"/>
      <c r="C22" s="42"/>
      <c r="D22" s="42"/>
      <c r="E22" s="42"/>
      <c r="F22" s="42"/>
      <c r="G22" s="42"/>
      <c r="H22" s="43"/>
      <c r="I22" s="17"/>
      <c r="J22" s="46" t="s">
        <v>38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7"/>
      <c r="AQ22" s="41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3"/>
      <c r="BE22" s="41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3"/>
      <c r="BS22" s="40">
        <v>0</v>
      </c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7"/>
      <c r="CG22" s="40">
        <v>0</v>
      </c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7"/>
      <c r="CU22" s="37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37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9"/>
      <c r="DY22" s="37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9"/>
      <c r="EO22" s="37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18" customFormat="1" ht="25.5" customHeight="1">
      <c r="A23" s="41" t="s">
        <v>22</v>
      </c>
      <c r="B23" s="42"/>
      <c r="C23" s="42"/>
      <c r="D23" s="42"/>
      <c r="E23" s="42"/>
      <c r="F23" s="42"/>
      <c r="G23" s="42"/>
      <c r="H23" s="43"/>
      <c r="I23" s="17"/>
      <c r="J23" s="46" t="s">
        <v>39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7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/>
      <c r="BE23" s="41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3"/>
      <c r="BS23" s="40">
        <f>SUM(BS24:CF24)</f>
        <v>0</v>
      </c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7"/>
      <c r="CG23" s="40">
        <f>SUM(CG24:CT24)</f>
        <v>0</v>
      </c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7"/>
      <c r="CU23" s="40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9"/>
      <c r="DY23" s="37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9"/>
      <c r="EO23" s="37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16" customFormat="1" ht="15.75" customHeight="1">
      <c r="A24" s="26" t="s">
        <v>40</v>
      </c>
      <c r="B24" s="27"/>
      <c r="C24" s="27"/>
      <c r="D24" s="27"/>
      <c r="E24" s="27"/>
      <c r="F24" s="27"/>
      <c r="G24" s="27"/>
      <c r="H24" s="28"/>
      <c r="I24" s="1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31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5"/>
      <c r="CG24" s="31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5"/>
      <c r="CU24" s="32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4"/>
      <c r="DI24" s="23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5"/>
      <c r="DY24" s="23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5"/>
      <c r="EO24" s="23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5"/>
    </row>
  </sheetData>
  <sheetProtection/>
  <mergeCells count="167"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DI10:DX10"/>
    <mergeCell ref="DY10:EN10"/>
    <mergeCell ref="BE9:BR9"/>
    <mergeCell ref="BS9:CF9"/>
    <mergeCell ref="CG9:CT9"/>
    <mergeCell ref="CU9:DH9"/>
    <mergeCell ref="DI9:DX9"/>
    <mergeCell ref="DY9:EN9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Y16:EN16"/>
    <mergeCell ref="EO15:FE15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7:DX17"/>
    <mergeCell ref="DY17:EN17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8:EN18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21:DX21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Y22:EN22"/>
    <mergeCell ref="EO21:FE21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3:DX23"/>
    <mergeCell ref="DY23:EN23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I24:DX24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A6:FE6"/>
    <mergeCell ref="EO24:FE24"/>
    <mergeCell ref="EO23:FE23"/>
    <mergeCell ref="A24:H24"/>
    <mergeCell ref="J24:AP24"/>
    <mergeCell ref="AQ24:BD24"/>
    <mergeCell ref="BE24:BR24"/>
    <mergeCell ref="BS24:CF24"/>
    <mergeCell ref="CG24:CT24"/>
    <mergeCell ref="CU24:DH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R46"/>
  <sheetViews>
    <sheetView view="pageBreakPreview" zoomScaleSheetLayoutView="100" zoomScalePageLayoutView="0" workbookViewId="0" topLeftCell="A1">
      <selection activeCell="BG52" sqref="BG52"/>
    </sheetView>
  </sheetViews>
  <sheetFormatPr defaultColWidth="0.875" defaultRowHeight="12.75"/>
  <cols>
    <col min="1" max="54" width="0.875" style="11" customWidth="1"/>
    <col min="55" max="55" width="0.37109375" style="11" customWidth="1"/>
    <col min="56" max="56" width="0.875" style="11" hidden="1" customWidth="1"/>
    <col min="57" max="111" width="0.875" style="11" customWidth="1"/>
    <col min="112" max="112" width="3.00390625" style="11" customWidth="1"/>
    <col min="113" max="173" width="0.875" style="11" customWidth="1"/>
    <col min="174" max="174" width="11.875" style="11" customWidth="1"/>
    <col min="175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8" t="s">
        <v>41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13" customFormat="1" ht="15.75">
      <c r="AP5" s="15" t="s">
        <v>114</v>
      </c>
      <c r="AQ5" s="45" t="s">
        <v>61</v>
      </c>
      <c r="AR5" s="45"/>
      <c r="AS5" s="45"/>
      <c r="AT5" s="45"/>
      <c r="AU5" s="13" t="s">
        <v>26</v>
      </c>
    </row>
    <row r="6" spans="1:161" s="13" customFormat="1" ht="21.75" customHeight="1">
      <c r="A6" s="35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</row>
    <row r="8" spans="1:161" s="16" customFormat="1" ht="28.5" customHeight="1">
      <c r="A8" s="58" t="s">
        <v>9</v>
      </c>
      <c r="B8" s="59"/>
      <c r="C8" s="59"/>
      <c r="D8" s="59"/>
      <c r="E8" s="59"/>
      <c r="F8" s="59"/>
      <c r="G8" s="59"/>
      <c r="H8" s="60"/>
      <c r="I8" s="58" t="s">
        <v>10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60"/>
      <c r="AQ8" s="52" t="s">
        <v>13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2" t="s">
        <v>14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52" t="s">
        <v>18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16" customFormat="1" ht="66" customHeight="1">
      <c r="A9" s="61"/>
      <c r="B9" s="62"/>
      <c r="C9" s="62"/>
      <c r="D9" s="62"/>
      <c r="E9" s="62"/>
      <c r="F9" s="62"/>
      <c r="G9" s="62"/>
      <c r="H9" s="63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52" t="s">
        <v>11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 t="s">
        <v>12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15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 t="s">
        <v>16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4"/>
      <c r="CU9" s="52" t="s">
        <v>17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19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 t="s">
        <v>20</v>
      </c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4"/>
      <c r="EO9" s="52" t="s">
        <v>21</v>
      </c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12.75">
      <c r="A10" s="55" t="s">
        <v>0</v>
      </c>
      <c r="B10" s="56"/>
      <c r="C10" s="56"/>
      <c r="D10" s="56"/>
      <c r="E10" s="56"/>
      <c r="F10" s="56"/>
      <c r="G10" s="56"/>
      <c r="H10" s="57"/>
      <c r="I10" s="55" t="s">
        <v>1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55" t="s">
        <v>2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7"/>
      <c r="BE10" s="55" t="s">
        <v>3</v>
      </c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4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7"/>
      <c r="CG10" s="55" t="s">
        <v>5</v>
      </c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7"/>
      <c r="CU10" s="55" t="s">
        <v>8</v>
      </c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7"/>
      <c r="DI10" s="55" t="s">
        <v>22</v>
      </c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7"/>
      <c r="DY10" s="55" t="s">
        <v>23</v>
      </c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7"/>
      <c r="EO10" s="55" t="s">
        <v>24</v>
      </c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18" customFormat="1" ht="12.75">
      <c r="A11" s="41" t="s">
        <v>0</v>
      </c>
      <c r="B11" s="42"/>
      <c r="C11" s="42"/>
      <c r="D11" s="42"/>
      <c r="E11" s="42"/>
      <c r="F11" s="42"/>
      <c r="G11" s="42"/>
      <c r="H11" s="43"/>
      <c r="I11" s="17"/>
      <c r="J11" s="46" t="s">
        <v>27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3"/>
      <c r="BE11" s="41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3"/>
      <c r="BS11" s="40">
        <f>BS12+BS36+BS44+BS45</f>
        <v>178738.724</v>
      </c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40">
        <f>CG12+CG36+CG44+CG45</f>
        <v>166223.754</v>
      </c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9"/>
      <c r="CU11" s="37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9"/>
      <c r="DI11" s="37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9"/>
      <c r="DY11" s="37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9"/>
      <c r="EO11" s="37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18" customFormat="1" ht="38.25" customHeight="1">
      <c r="A12" s="41" t="s">
        <v>1</v>
      </c>
      <c r="B12" s="42"/>
      <c r="C12" s="42"/>
      <c r="D12" s="42"/>
      <c r="E12" s="42"/>
      <c r="F12" s="42"/>
      <c r="G12" s="42"/>
      <c r="H12" s="43"/>
      <c r="I12" s="17"/>
      <c r="J12" s="46" t="s">
        <v>28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3"/>
      <c r="BS12" s="40">
        <f>BS14+BS20+BS32</f>
        <v>169540.42966</v>
      </c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9"/>
      <c r="CG12" s="40">
        <f>CG14+CG20+CG32</f>
        <v>157025.45966</v>
      </c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9"/>
      <c r="CU12" s="37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9"/>
      <c r="DI12" s="37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9"/>
      <c r="EO12" s="37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16" customFormat="1" ht="12.75">
      <c r="A13" s="26" t="s">
        <v>29</v>
      </c>
      <c r="B13" s="27"/>
      <c r="C13" s="27"/>
      <c r="D13" s="27"/>
      <c r="E13" s="27"/>
      <c r="F13" s="27"/>
      <c r="G13" s="27"/>
      <c r="H13" s="28"/>
      <c r="I13" s="1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23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5"/>
      <c r="CG13" s="23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5"/>
      <c r="CU13" s="23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5"/>
      <c r="DI13" s="23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5"/>
      <c r="DY13" s="23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5"/>
      <c r="EO13" s="23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5"/>
    </row>
    <row r="14" spans="1:161" s="18" customFormat="1" ht="37.5" customHeight="1">
      <c r="A14" s="41" t="s">
        <v>2</v>
      </c>
      <c r="B14" s="42"/>
      <c r="C14" s="42"/>
      <c r="D14" s="42"/>
      <c r="E14" s="42"/>
      <c r="F14" s="42"/>
      <c r="G14" s="42"/>
      <c r="H14" s="43"/>
      <c r="I14" s="17"/>
      <c r="J14" s="46" t="s">
        <v>30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41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3"/>
      <c r="BE14" s="41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3"/>
      <c r="BS14" s="40">
        <f>SUM(BS15:CF19)</f>
        <v>84880.85742</v>
      </c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7"/>
      <c r="CG14" s="40">
        <f>SUM(CG15:CT19)</f>
        <v>75547.09742</v>
      </c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7"/>
      <c r="CU14" s="49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1"/>
      <c r="DI14" s="37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9"/>
      <c r="DY14" s="37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9"/>
      <c r="EO14" s="37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16" customFormat="1" ht="108.75" customHeight="1">
      <c r="A15" s="26" t="s">
        <v>31</v>
      </c>
      <c r="B15" s="27"/>
      <c r="C15" s="27"/>
      <c r="D15" s="27"/>
      <c r="E15" s="27"/>
      <c r="F15" s="27"/>
      <c r="G15" s="27"/>
      <c r="H15" s="28"/>
      <c r="I15" s="19"/>
      <c r="J15" s="68" t="s">
        <v>55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9"/>
      <c r="AQ15" s="26" t="s">
        <v>151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 t="s">
        <v>150</v>
      </c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31">
        <f>'[2]Стройка'!$G$8+'[2]Стройка'!$H$8</f>
        <v>10754.88</v>
      </c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5"/>
      <c r="CG15" s="31">
        <f>'[2]Стройка'!$H$8</f>
        <v>10743</v>
      </c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5"/>
      <c r="CU15" s="32" t="s">
        <v>106</v>
      </c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4"/>
      <c r="DI15" s="23">
        <v>1.682</v>
      </c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5"/>
      <c r="DY15" s="32" t="s">
        <v>152</v>
      </c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5"/>
      <c r="EO15" s="23">
        <v>1</v>
      </c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16" customFormat="1" ht="52.5" customHeight="1">
      <c r="A16" s="26" t="s">
        <v>73</v>
      </c>
      <c r="B16" s="27"/>
      <c r="C16" s="27"/>
      <c r="D16" s="27"/>
      <c r="E16" s="27"/>
      <c r="F16" s="27"/>
      <c r="G16" s="27"/>
      <c r="H16" s="28"/>
      <c r="I16" s="19"/>
      <c r="J16" s="68" t="s">
        <v>53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  <c r="AQ16" s="26" t="s">
        <v>154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 t="s">
        <v>150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31">
        <f>'[2]Стройка'!$G$11+'[2]Стройка'!$H$11</f>
        <v>39388.630000000005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31">
        <f>'[2]Стройка'!$H$11</f>
        <v>35350.41</v>
      </c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5"/>
      <c r="CU16" s="32" t="s">
        <v>106</v>
      </c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23">
        <v>8.263</v>
      </c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5"/>
      <c r="DY16" s="32" t="s">
        <v>153</v>
      </c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5"/>
      <c r="EO16" s="23">
        <v>1</v>
      </c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16" customFormat="1" ht="54" customHeight="1">
      <c r="A17" s="26" t="s">
        <v>80</v>
      </c>
      <c r="B17" s="27"/>
      <c r="C17" s="27"/>
      <c r="D17" s="27"/>
      <c r="E17" s="27"/>
      <c r="F17" s="27"/>
      <c r="G17" s="27"/>
      <c r="H17" s="28"/>
      <c r="I17" s="19"/>
      <c r="J17" s="29" t="s">
        <v>54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/>
      <c r="AQ17" s="26" t="s">
        <v>101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 t="s">
        <v>95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31">
        <f>'[2]Стройка'!$G$14+'[2]Стройка'!$H$14</f>
        <v>29549.71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31">
        <f>'[2]Стройка'!$H$14</f>
        <v>26221.02</v>
      </c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5"/>
      <c r="CU17" s="32" t="s">
        <v>106</v>
      </c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23">
        <v>6.516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5"/>
      <c r="DY17" s="32" t="s">
        <v>184</v>
      </c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3" t="s">
        <v>91</v>
      </c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16" customFormat="1" ht="66.75" customHeight="1">
      <c r="A18" s="26" t="s">
        <v>81</v>
      </c>
      <c r="B18" s="27"/>
      <c r="C18" s="27"/>
      <c r="D18" s="27"/>
      <c r="E18" s="27"/>
      <c r="F18" s="27"/>
      <c r="G18" s="27"/>
      <c r="H18" s="28"/>
      <c r="I18" s="19"/>
      <c r="J18" s="29" t="s">
        <v>155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26" t="s">
        <v>102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 t="s">
        <v>156</v>
      </c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1">
        <f>'[2]Стройка'!$G$34+'[2]Стройка'!$H$34</f>
        <v>3157.73</v>
      </c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31">
        <f>'[2]Стройка'!$H$34</f>
        <v>2650.62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5"/>
      <c r="CU18" s="32" t="s">
        <v>106</v>
      </c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23">
        <v>0.3</v>
      </c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32" t="s">
        <v>183</v>
      </c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4"/>
      <c r="EO18" s="23" t="s">
        <v>91</v>
      </c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16" customFormat="1" ht="76.5" customHeight="1">
      <c r="A19" s="26" t="s">
        <v>82</v>
      </c>
      <c r="B19" s="27"/>
      <c r="C19" s="27"/>
      <c r="D19" s="27"/>
      <c r="E19" s="27"/>
      <c r="F19" s="27"/>
      <c r="G19" s="27"/>
      <c r="H19" s="28"/>
      <c r="I19" s="19"/>
      <c r="J19" s="29" t="s">
        <v>66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/>
      <c r="AQ19" s="26" t="s">
        <v>103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 t="s">
        <v>157</v>
      </c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31">
        <f>'[2]Стройка'!$G$64+'[2]Стройка'!$H$64</f>
        <v>2029.90742</v>
      </c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31">
        <f>'[2]Стройка'!$H$64</f>
        <v>582.04742</v>
      </c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5"/>
      <c r="CU19" s="23" t="s">
        <v>46</v>
      </c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5"/>
      <c r="DI19" s="23" t="s">
        <v>91</v>
      </c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5"/>
      <c r="DY19" s="23" t="s">
        <v>91</v>
      </c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5"/>
      <c r="EO19" s="23" t="s">
        <v>91</v>
      </c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18" customFormat="1" ht="12.75">
      <c r="A20" s="41" t="s">
        <v>3</v>
      </c>
      <c r="B20" s="42"/>
      <c r="C20" s="42"/>
      <c r="D20" s="42"/>
      <c r="E20" s="42"/>
      <c r="F20" s="42"/>
      <c r="G20" s="42"/>
      <c r="H20" s="43"/>
      <c r="I20" s="17"/>
      <c r="J20" s="46" t="s">
        <v>32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  <c r="AQ20" s="41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3"/>
      <c r="BE20" s="41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3"/>
      <c r="BS20" s="40">
        <f>SUM(BS21:CF31)</f>
        <v>71947.52699</v>
      </c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40">
        <f>SUM(CG21:CT31)</f>
        <v>71944.52699</v>
      </c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9"/>
      <c r="CU20" s="37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9"/>
      <c r="DI20" s="37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9"/>
      <c r="DY20" s="37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9"/>
      <c r="EO20" s="37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16" customFormat="1" ht="78.75" customHeight="1">
      <c r="A21" s="26" t="s">
        <v>33</v>
      </c>
      <c r="B21" s="27"/>
      <c r="C21" s="27"/>
      <c r="D21" s="27"/>
      <c r="E21" s="27"/>
      <c r="F21" s="27"/>
      <c r="G21" s="27"/>
      <c r="H21" s="28"/>
      <c r="I21" s="19"/>
      <c r="J21" s="29" t="s">
        <v>43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26" t="s">
        <v>98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 t="s">
        <v>95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31">
        <f>CG21</f>
        <v>32029.13699</v>
      </c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31">
        <f>7152.53+24857.07+19.53699</f>
        <v>32029.13699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5"/>
      <c r="CU21" s="32" t="s">
        <v>108</v>
      </c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23" t="s">
        <v>91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  <c r="DY21" s="23" t="s">
        <v>91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5"/>
      <c r="EO21" s="23" t="s">
        <v>91</v>
      </c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16" customFormat="1" ht="52.5" customHeight="1">
      <c r="A22" s="26" t="s">
        <v>74</v>
      </c>
      <c r="B22" s="27"/>
      <c r="C22" s="27"/>
      <c r="D22" s="27"/>
      <c r="E22" s="27"/>
      <c r="F22" s="27"/>
      <c r="G22" s="27"/>
      <c r="H22" s="28"/>
      <c r="I22" s="19"/>
      <c r="J22" s="29" t="s">
        <v>69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26" t="s">
        <v>151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31">
        <f>'[2]ПИР б.л.'!$F$10+'[2]ПИР б.л.'!$G$10</f>
        <v>3313.39</v>
      </c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31">
        <f>'[2]ПИР б.л.'!$G$10</f>
        <v>3312.39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5"/>
      <c r="CU22" s="32" t="s">
        <v>106</v>
      </c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23">
        <v>7.088</v>
      </c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  <c r="DY22" s="32" t="s">
        <v>166</v>
      </c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5"/>
      <c r="EO22" s="23" t="s">
        <v>91</v>
      </c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16" customFormat="1" ht="53.25" customHeight="1">
      <c r="A23" s="26" t="s">
        <v>75</v>
      </c>
      <c r="B23" s="27"/>
      <c r="C23" s="27"/>
      <c r="D23" s="27"/>
      <c r="E23" s="27"/>
      <c r="F23" s="27"/>
      <c r="G23" s="27"/>
      <c r="H23" s="28"/>
      <c r="I23" s="19"/>
      <c r="J23" s="29" t="s">
        <v>60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/>
      <c r="AQ23" s="26" t="s">
        <v>151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6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8"/>
      <c r="BS23" s="31">
        <f>'[2]ПИР б.л.'!$F$11+'[2]ПИР б.л.'!$G$11</f>
        <v>3459.8</v>
      </c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5"/>
      <c r="CG23" s="31">
        <f>'[2]ПИР б.л.'!$G$11</f>
        <v>3457.8</v>
      </c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5"/>
      <c r="CU23" s="32" t="s">
        <v>106</v>
      </c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4"/>
      <c r="DI23" s="23">
        <v>4.776</v>
      </c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5"/>
      <c r="DY23" s="32" t="s">
        <v>179</v>
      </c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4"/>
      <c r="EO23" s="23">
        <v>1</v>
      </c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5"/>
    </row>
    <row r="24" spans="1:161" s="16" customFormat="1" ht="66" customHeight="1">
      <c r="A24" s="26" t="s">
        <v>83</v>
      </c>
      <c r="B24" s="27"/>
      <c r="C24" s="27"/>
      <c r="D24" s="27"/>
      <c r="E24" s="27"/>
      <c r="F24" s="27"/>
      <c r="G24" s="27"/>
      <c r="H24" s="28"/>
      <c r="I24" s="19"/>
      <c r="J24" s="68" t="s">
        <v>158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9"/>
      <c r="AQ24" s="26" t="s">
        <v>160</v>
      </c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31">
        <f aca="true" t="shared" si="0" ref="BS24:BS31">CG24</f>
        <v>2685.57</v>
      </c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5"/>
      <c r="CG24" s="31">
        <f>'[2]ПИР б.л.'!$G$12</f>
        <v>2685.57</v>
      </c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5"/>
      <c r="CU24" s="32" t="s">
        <v>106</v>
      </c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4"/>
      <c r="DI24" s="23">
        <v>3.31</v>
      </c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5"/>
      <c r="DY24" s="32" t="s">
        <v>163</v>
      </c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4"/>
      <c r="EO24" s="23">
        <v>1</v>
      </c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5"/>
    </row>
    <row r="25" spans="1:161" s="16" customFormat="1" ht="53.25" customHeight="1">
      <c r="A25" s="26" t="s">
        <v>140</v>
      </c>
      <c r="B25" s="27"/>
      <c r="C25" s="27"/>
      <c r="D25" s="27"/>
      <c r="E25" s="27"/>
      <c r="F25" s="27"/>
      <c r="G25" s="27"/>
      <c r="H25" s="28"/>
      <c r="I25" s="19"/>
      <c r="J25" s="68" t="s">
        <v>159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9"/>
      <c r="AQ25" s="26" t="s">
        <v>160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6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31">
        <f t="shared" si="0"/>
        <v>7159.38</v>
      </c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5"/>
      <c r="CG25" s="31">
        <f>'[2]ПИР б.л.'!$G$13</f>
        <v>7159.38</v>
      </c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5"/>
      <c r="CU25" s="32" t="s">
        <v>106</v>
      </c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4"/>
      <c r="DI25" s="23">
        <v>14.6</v>
      </c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5"/>
      <c r="DY25" s="32" t="s">
        <v>164</v>
      </c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4"/>
      <c r="EO25" s="23">
        <v>1</v>
      </c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  <row r="26" spans="1:161" s="16" customFormat="1" ht="53.25" customHeight="1">
      <c r="A26" s="26" t="s">
        <v>141</v>
      </c>
      <c r="B26" s="27"/>
      <c r="C26" s="27"/>
      <c r="D26" s="27"/>
      <c r="E26" s="27"/>
      <c r="F26" s="27"/>
      <c r="G26" s="27"/>
      <c r="H26" s="28"/>
      <c r="I26" s="19"/>
      <c r="J26" s="29" t="s">
        <v>136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0"/>
      <c r="AQ26" s="26" t="s">
        <v>160</v>
      </c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6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8"/>
      <c r="BS26" s="31">
        <f t="shared" si="0"/>
        <v>9012.59</v>
      </c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5"/>
      <c r="CG26" s="31">
        <f>'[2]ПИР б.л.'!$G$14</f>
        <v>9012.59</v>
      </c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5"/>
      <c r="CU26" s="32" t="s">
        <v>106</v>
      </c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4"/>
      <c r="DI26" s="23">
        <v>20.216</v>
      </c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5"/>
      <c r="DY26" s="32" t="s">
        <v>180</v>
      </c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4"/>
      <c r="EO26" s="23">
        <v>1</v>
      </c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5"/>
    </row>
    <row r="27" spans="1:161" s="16" customFormat="1" ht="53.25" customHeight="1">
      <c r="A27" s="26" t="s">
        <v>142</v>
      </c>
      <c r="B27" s="27"/>
      <c r="C27" s="27"/>
      <c r="D27" s="27"/>
      <c r="E27" s="27"/>
      <c r="F27" s="27"/>
      <c r="G27" s="27"/>
      <c r="H27" s="28"/>
      <c r="I27" s="19"/>
      <c r="J27" s="29" t="s">
        <v>137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26" t="s">
        <v>160</v>
      </c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8"/>
      <c r="BE27" s="26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8"/>
      <c r="BS27" s="31">
        <f t="shared" si="0"/>
        <v>5251.75</v>
      </c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5"/>
      <c r="CG27" s="31">
        <f>'[2]ПИР б.л.'!$G$15</f>
        <v>5251.75</v>
      </c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5"/>
      <c r="CU27" s="32" t="s">
        <v>106</v>
      </c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4"/>
      <c r="DI27" s="23">
        <v>9.957</v>
      </c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5"/>
      <c r="DY27" s="32" t="s">
        <v>181</v>
      </c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4"/>
      <c r="EO27" s="23" t="s">
        <v>91</v>
      </c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</row>
    <row r="28" spans="1:161" s="16" customFormat="1" ht="64.5" customHeight="1">
      <c r="A28" s="26" t="s">
        <v>143</v>
      </c>
      <c r="B28" s="27"/>
      <c r="C28" s="27"/>
      <c r="D28" s="27"/>
      <c r="E28" s="27"/>
      <c r="F28" s="27"/>
      <c r="G28" s="27"/>
      <c r="H28" s="28"/>
      <c r="I28" s="19"/>
      <c r="J28" s="29" t="s">
        <v>138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26" t="s">
        <v>160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8"/>
      <c r="BE28" s="26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8"/>
      <c r="BS28" s="31">
        <f t="shared" si="0"/>
        <v>4642.09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5"/>
      <c r="CG28" s="31">
        <f>'[2]ПИР б.л.'!$G$16</f>
        <v>4642.09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5"/>
      <c r="CU28" s="32" t="s">
        <v>106</v>
      </c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4"/>
      <c r="DI28" s="23">
        <v>7.751</v>
      </c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5"/>
      <c r="DY28" s="32" t="s">
        <v>178</v>
      </c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4"/>
      <c r="EO28" s="23">
        <v>1</v>
      </c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</row>
    <row r="29" spans="1:161" s="16" customFormat="1" ht="70.5" customHeight="1">
      <c r="A29" s="26" t="s">
        <v>144</v>
      </c>
      <c r="B29" s="27"/>
      <c r="C29" s="27"/>
      <c r="D29" s="27"/>
      <c r="E29" s="27"/>
      <c r="F29" s="27"/>
      <c r="G29" s="27"/>
      <c r="H29" s="28"/>
      <c r="I29" s="19"/>
      <c r="J29" s="29" t="s">
        <v>139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26" t="s">
        <v>160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8"/>
      <c r="BE29" s="26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8"/>
      <c r="BS29" s="31">
        <f t="shared" si="0"/>
        <v>1630.07</v>
      </c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5"/>
      <c r="CG29" s="31">
        <f>'[2]ПИР б.л.'!$G$17</f>
        <v>1630.07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5"/>
      <c r="CU29" s="32" t="s">
        <v>106</v>
      </c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4"/>
      <c r="DI29" s="23">
        <v>1.15</v>
      </c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5"/>
      <c r="DY29" s="32" t="s">
        <v>165</v>
      </c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4"/>
      <c r="EO29" s="23" t="s">
        <v>91</v>
      </c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</row>
    <row r="30" spans="1:161" s="16" customFormat="1" ht="53.25" customHeight="1">
      <c r="A30" s="26" t="s">
        <v>145</v>
      </c>
      <c r="B30" s="27"/>
      <c r="C30" s="27"/>
      <c r="D30" s="27"/>
      <c r="E30" s="27"/>
      <c r="F30" s="27"/>
      <c r="G30" s="27"/>
      <c r="H30" s="28"/>
      <c r="I30" s="19"/>
      <c r="J30" s="29" t="s">
        <v>135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26" t="s">
        <v>161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8"/>
      <c r="BE30" s="26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8"/>
      <c r="BS30" s="31">
        <f t="shared" si="0"/>
        <v>1895.55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5"/>
      <c r="CG30" s="31">
        <f>'[2]ПИР б.л.'!$G$8</f>
        <v>1895.55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5"/>
      <c r="CU30" s="23" t="s">
        <v>46</v>
      </c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5"/>
      <c r="DI30" s="23">
        <v>1.3</v>
      </c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5"/>
      <c r="DY30" s="23" t="s">
        <v>90</v>
      </c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5"/>
      <c r="EO30" s="23">
        <v>1</v>
      </c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5"/>
    </row>
    <row r="31" spans="1:161" s="16" customFormat="1" ht="78" customHeight="1">
      <c r="A31" s="26" t="s">
        <v>146</v>
      </c>
      <c r="B31" s="27"/>
      <c r="C31" s="27"/>
      <c r="D31" s="27"/>
      <c r="E31" s="27"/>
      <c r="F31" s="27"/>
      <c r="G31" s="27"/>
      <c r="H31" s="28"/>
      <c r="I31" s="19"/>
      <c r="J31" s="29" t="s">
        <v>134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  <c r="AQ31" s="26" t="s">
        <v>162</v>
      </c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8"/>
      <c r="BE31" s="26" t="s">
        <v>95</v>
      </c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8"/>
      <c r="BS31" s="31">
        <f t="shared" si="0"/>
        <v>868.2</v>
      </c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5"/>
      <c r="CG31" s="31">
        <f>'[2]ПИР б.л.'!$G$52</f>
        <v>868.2</v>
      </c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5"/>
      <c r="CU31" s="23" t="s">
        <v>46</v>
      </c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5"/>
      <c r="DI31" s="23" t="s">
        <v>91</v>
      </c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5"/>
      <c r="DY31" s="23" t="s">
        <v>91</v>
      </c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5"/>
      <c r="EO31" s="23" t="s">
        <v>91</v>
      </c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5"/>
    </row>
    <row r="32" spans="1:161" s="18" customFormat="1" ht="25.5" customHeight="1">
      <c r="A32" s="41" t="s">
        <v>4</v>
      </c>
      <c r="B32" s="42"/>
      <c r="C32" s="42"/>
      <c r="D32" s="42"/>
      <c r="E32" s="42"/>
      <c r="F32" s="42"/>
      <c r="G32" s="42"/>
      <c r="H32" s="43"/>
      <c r="I32" s="17"/>
      <c r="J32" s="46" t="s">
        <v>34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7"/>
      <c r="AQ32" s="41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3"/>
      <c r="BE32" s="41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40">
        <f>SUM(BS33:CF35)</f>
        <v>12712.04525</v>
      </c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9"/>
      <c r="CG32" s="40">
        <f>SUM(CG33:CT35)</f>
        <v>9533.83525</v>
      </c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9"/>
      <c r="CU32" s="40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9"/>
      <c r="DI32" s="37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9"/>
      <c r="DY32" s="37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9"/>
      <c r="EO32" s="37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9"/>
    </row>
    <row r="33" spans="1:161" s="16" customFormat="1" ht="131.25" customHeight="1">
      <c r="A33" s="26" t="s">
        <v>35</v>
      </c>
      <c r="B33" s="27"/>
      <c r="C33" s="27"/>
      <c r="D33" s="27"/>
      <c r="E33" s="27"/>
      <c r="F33" s="27"/>
      <c r="G33" s="27"/>
      <c r="H33" s="28"/>
      <c r="I33" s="19"/>
      <c r="J33" s="68" t="s">
        <v>56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26" t="s">
        <v>99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6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31">
        <f>'[2]Стройка'!$G$2490+'[2]Стройка'!$H$2490</f>
        <v>6788.348</v>
      </c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5"/>
      <c r="CG33" s="31">
        <f>'[2]Стройка'!$H$2490</f>
        <v>3610.138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5"/>
      <c r="CU33" s="23" t="s">
        <v>46</v>
      </c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5"/>
      <c r="DI33" s="23">
        <v>2.1945</v>
      </c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5"/>
      <c r="DY33" s="32" t="s">
        <v>149</v>
      </c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5"/>
      <c r="EO33" s="23" t="s">
        <v>91</v>
      </c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5"/>
    </row>
    <row r="34" spans="1:161" s="16" customFormat="1" ht="64.5" customHeight="1">
      <c r="A34" s="26" t="s">
        <v>84</v>
      </c>
      <c r="B34" s="27"/>
      <c r="C34" s="27"/>
      <c r="D34" s="27"/>
      <c r="E34" s="27"/>
      <c r="F34" s="27"/>
      <c r="G34" s="27"/>
      <c r="H34" s="28"/>
      <c r="I34" s="19"/>
      <c r="J34" s="68" t="s">
        <v>67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26" t="s">
        <v>100</v>
      </c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8"/>
      <c r="BE34" s="26" t="s">
        <v>95</v>
      </c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8"/>
      <c r="BS34" s="31">
        <f>CG34</f>
        <v>2720.21656</v>
      </c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5"/>
      <c r="CG34" s="31">
        <f>'[2]Стройка'!$H$2494</f>
        <v>2720.21656</v>
      </c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5"/>
      <c r="CU34" s="23" t="s">
        <v>46</v>
      </c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5"/>
      <c r="DI34" s="23" t="s">
        <v>91</v>
      </c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5"/>
      <c r="DY34" s="23" t="s">
        <v>91</v>
      </c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5"/>
      <c r="EO34" s="23" t="s">
        <v>91</v>
      </c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5"/>
    </row>
    <row r="35" spans="1:161" s="16" customFormat="1" ht="90" customHeight="1">
      <c r="A35" s="26" t="s">
        <v>85</v>
      </c>
      <c r="B35" s="27"/>
      <c r="C35" s="27"/>
      <c r="D35" s="27"/>
      <c r="E35" s="27"/>
      <c r="F35" s="27"/>
      <c r="G35" s="27"/>
      <c r="H35" s="28"/>
      <c r="I35" s="19"/>
      <c r="J35" s="68" t="s">
        <v>68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9"/>
      <c r="AQ35" s="26" t="s">
        <v>100</v>
      </c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8"/>
      <c r="BE35" s="26" t="s">
        <v>150</v>
      </c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8"/>
      <c r="BS35" s="31">
        <f>CG35</f>
        <v>3203.48069</v>
      </c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5"/>
      <c r="CG35" s="31">
        <f>'[2]Стройка'!$H$2497</f>
        <v>3203.48069</v>
      </c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23" t="s">
        <v>46</v>
      </c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5"/>
      <c r="DI35" s="23" t="s">
        <v>91</v>
      </c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5"/>
      <c r="DY35" s="23" t="s">
        <v>91</v>
      </c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5"/>
      <c r="EO35" s="23" t="s">
        <v>91</v>
      </c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5"/>
    </row>
    <row r="36" spans="1:161" s="18" customFormat="1" ht="38.25" customHeight="1">
      <c r="A36" s="41" t="s">
        <v>5</v>
      </c>
      <c r="B36" s="42"/>
      <c r="C36" s="42"/>
      <c r="D36" s="42"/>
      <c r="E36" s="42"/>
      <c r="F36" s="42"/>
      <c r="G36" s="42"/>
      <c r="H36" s="43"/>
      <c r="I36" s="17"/>
      <c r="J36" s="46" t="s">
        <v>36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7"/>
      <c r="AQ36" s="41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3"/>
      <c r="BE36" s="41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3"/>
      <c r="BS36" s="40">
        <f>SUM(BS37:CF43)</f>
        <v>9198.29434</v>
      </c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9"/>
      <c r="CG36" s="40">
        <f>SUM(CG37:CT43)</f>
        <v>9198.29434</v>
      </c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9"/>
      <c r="CU36" s="37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9"/>
      <c r="DI36" s="37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9"/>
      <c r="DY36" s="37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9"/>
      <c r="EO36" s="37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9"/>
    </row>
    <row r="37" spans="1:174" s="16" customFormat="1" ht="31.5" customHeight="1">
      <c r="A37" s="26" t="s">
        <v>37</v>
      </c>
      <c r="B37" s="27"/>
      <c r="C37" s="27"/>
      <c r="D37" s="27"/>
      <c r="E37" s="27"/>
      <c r="F37" s="27"/>
      <c r="G37" s="27"/>
      <c r="H37" s="28"/>
      <c r="I37" s="19"/>
      <c r="J37" s="29" t="s">
        <v>47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26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8"/>
      <c r="BS37" s="31">
        <f aca="true" t="shared" si="1" ref="BS37:BS43">CG37</f>
        <v>6703.488</v>
      </c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5"/>
      <c r="CG37" s="31">
        <f>'[2]Оборудование'!$G$32</f>
        <v>6703.488</v>
      </c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5"/>
      <c r="CU37" s="23" t="s">
        <v>46</v>
      </c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5"/>
      <c r="DI37" s="23" t="s">
        <v>91</v>
      </c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5"/>
      <c r="DY37" s="23" t="s">
        <v>91</v>
      </c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5"/>
      <c r="EO37" s="23" t="s">
        <v>91</v>
      </c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  <c r="FR37" s="16">
        <f>CG37/$CG$11*100</f>
        <v>4.032809895509881</v>
      </c>
    </row>
    <row r="38" spans="1:174" s="16" customFormat="1" ht="51.75" customHeight="1">
      <c r="A38" s="26" t="s">
        <v>76</v>
      </c>
      <c r="B38" s="27"/>
      <c r="C38" s="27"/>
      <c r="D38" s="27"/>
      <c r="E38" s="27"/>
      <c r="F38" s="27"/>
      <c r="G38" s="27"/>
      <c r="H38" s="28"/>
      <c r="I38" s="19"/>
      <c r="J38" s="29" t="s">
        <v>72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26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8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8"/>
      <c r="BS38" s="31">
        <f>CG38</f>
        <v>11.97</v>
      </c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5"/>
      <c r="CG38" s="31">
        <f>'[2]Оборудование'!$G$26</f>
        <v>11.97</v>
      </c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5"/>
      <c r="CU38" s="23" t="s">
        <v>46</v>
      </c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5"/>
      <c r="DI38" s="23" t="s">
        <v>91</v>
      </c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5"/>
      <c r="DY38" s="23" t="s">
        <v>91</v>
      </c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5"/>
      <c r="EO38" s="23" t="s">
        <v>91</v>
      </c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5"/>
      <c r="FR38" s="16">
        <f aca="true" t="shared" si="2" ref="FR38:FR45">CG38/$CG$11*100</f>
        <v>0.007201136848347199</v>
      </c>
    </row>
    <row r="39" spans="1:174" s="16" customFormat="1" ht="53.25" customHeight="1">
      <c r="A39" s="26" t="s">
        <v>77</v>
      </c>
      <c r="B39" s="27"/>
      <c r="C39" s="27"/>
      <c r="D39" s="27"/>
      <c r="E39" s="27"/>
      <c r="F39" s="27"/>
      <c r="G39" s="27"/>
      <c r="H39" s="28"/>
      <c r="I39" s="19"/>
      <c r="J39" s="29" t="s">
        <v>167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26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8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8"/>
      <c r="BS39" s="31">
        <f t="shared" si="1"/>
        <v>890.75384</v>
      </c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5"/>
      <c r="CG39" s="31">
        <f>'[2]Оборудование'!$G$8</f>
        <v>890.75384</v>
      </c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5"/>
      <c r="CU39" s="23" t="s">
        <v>46</v>
      </c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5"/>
      <c r="DI39" s="23" t="s">
        <v>91</v>
      </c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5"/>
      <c r="DY39" s="23" t="s">
        <v>91</v>
      </c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5"/>
      <c r="EO39" s="23" t="s">
        <v>91</v>
      </c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5"/>
      <c r="FR39" s="16">
        <f t="shared" si="2"/>
        <v>0.535876382625795</v>
      </c>
    </row>
    <row r="40" spans="1:174" s="16" customFormat="1" ht="28.5" customHeight="1">
      <c r="A40" s="26" t="s">
        <v>78</v>
      </c>
      <c r="B40" s="27"/>
      <c r="C40" s="27"/>
      <c r="D40" s="27"/>
      <c r="E40" s="27"/>
      <c r="F40" s="27"/>
      <c r="G40" s="27"/>
      <c r="H40" s="28"/>
      <c r="I40" s="19"/>
      <c r="J40" s="29" t="s">
        <v>48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26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8"/>
      <c r="BE40" s="26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8"/>
      <c r="BS40" s="31">
        <f t="shared" si="1"/>
        <v>55.2299</v>
      </c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5"/>
      <c r="CG40" s="31">
        <f>'[2]Оборудование'!$G$38</f>
        <v>55.2299</v>
      </c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5"/>
      <c r="CU40" s="23" t="s">
        <v>46</v>
      </c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5"/>
      <c r="DI40" s="23" t="s">
        <v>91</v>
      </c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5"/>
      <c r="DY40" s="23" t="s">
        <v>91</v>
      </c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5"/>
      <c r="EO40" s="23" t="s">
        <v>91</v>
      </c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5"/>
      <c r="FR40" s="16">
        <f t="shared" si="2"/>
        <v>0.03322623792986892</v>
      </c>
    </row>
    <row r="41" spans="1:174" s="16" customFormat="1" ht="27" customHeight="1">
      <c r="A41" s="26" t="s">
        <v>79</v>
      </c>
      <c r="B41" s="27"/>
      <c r="C41" s="27"/>
      <c r="D41" s="27"/>
      <c r="E41" s="27"/>
      <c r="F41" s="27"/>
      <c r="G41" s="27"/>
      <c r="H41" s="28"/>
      <c r="I41" s="19"/>
      <c r="J41" s="29" t="s">
        <v>49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26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8"/>
      <c r="BE41" s="26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8"/>
      <c r="BS41" s="31">
        <f t="shared" si="1"/>
        <v>178.8164</v>
      </c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5"/>
      <c r="CG41" s="31">
        <f>'[2]Оборудование'!$G$45</f>
        <v>178.8164</v>
      </c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5"/>
      <c r="CU41" s="23" t="s">
        <v>46</v>
      </c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5"/>
      <c r="DI41" s="23" t="s">
        <v>91</v>
      </c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5"/>
      <c r="DY41" s="23" t="s">
        <v>91</v>
      </c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5"/>
      <c r="EO41" s="23" t="s">
        <v>91</v>
      </c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5"/>
      <c r="FR41" s="16">
        <f t="shared" si="2"/>
        <v>0.1075757198938005</v>
      </c>
    </row>
    <row r="42" spans="1:174" s="16" customFormat="1" ht="27" customHeight="1">
      <c r="A42" s="26" t="s">
        <v>86</v>
      </c>
      <c r="B42" s="27"/>
      <c r="C42" s="27"/>
      <c r="D42" s="27"/>
      <c r="E42" s="27"/>
      <c r="F42" s="27"/>
      <c r="G42" s="27"/>
      <c r="H42" s="28"/>
      <c r="I42" s="19"/>
      <c r="J42" s="29" t="s">
        <v>50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26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8"/>
      <c r="BE42" s="26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8"/>
      <c r="BS42" s="31">
        <f t="shared" si="1"/>
        <v>1130.8594</v>
      </c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5"/>
      <c r="CG42" s="31">
        <f>'[2]Оборудование'!$G$50+'[2]Оборудование'!$G$51+'[2]Оборудование'!$G$52</f>
        <v>1130.8594</v>
      </c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5"/>
      <c r="CU42" s="23" t="s">
        <v>46</v>
      </c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5"/>
      <c r="DI42" s="23" t="s">
        <v>91</v>
      </c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5"/>
      <c r="DY42" s="23" t="s">
        <v>91</v>
      </c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5"/>
      <c r="EO42" s="23" t="s">
        <v>91</v>
      </c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5"/>
      <c r="FR42" s="16">
        <f t="shared" si="2"/>
        <v>0.6803235835956395</v>
      </c>
    </row>
    <row r="43" spans="1:174" s="16" customFormat="1" ht="27" customHeight="1">
      <c r="A43" s="26" t="s">
        <v>128</v>
      </c>
      <c r="B43" s="27"/>
      <c r="C43" s="27"/>
      <c r="D43" s="27"/>
      <c r="E43" s="27"/>
      <c r="F43" s="27"/>
      <c r="G43" s="27"/>
      <c r="H43" s="28"/>
      <c r="I43" s="19"/>
      <c r="J43" s="29" t="s">
        <v>51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26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8"/>
      <c r="BE43" s="26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8"/>
      <c r="BS43" s="31">
        <f t="shared" si="1"/>
        <v>227.17680000000001</v>
      </c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5"/>
      <c r="CG43" s="31">
        <f>'[2]Оборудование'!$G$63+'[2]Оборудование'!$G$65</f>
        <v>227.17680000000001</v>
      </c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5"/>
      <c r="CU43" s="23" t="s">
        <v>46</v>
      </c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5"/>
      <c r="DI43" s="23" t="s">
        <v>91</v>
      </c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5"/>
      <c r="DY43" s="23" t="s">
        <v>91</v>
      </c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5"/>
      <c r="EO43" s="23" t="s">
        <v>91</v>
      </c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5"/>
      <c r="FR43" s="16">
        <f t="shared" si="2"/>
        <v>0.1366692753190979</v>
      </c>
    </row>
    <row r="44" spans="1:174" s="18" customFormat="1" ht="25.5" customHeight="1">
      <c r="A44" s="41" t="s">
        <v>8</v>
      </c>
      <c r="B44" s="42"/>
      <c r="C44" s="42"/>
      <c r="D44" s="42"/>
      <c r="E44" s="42"/>
      <c r="F44" s="42"/>
      <c r="G44" s="42"/>
      <c r="H44" s="43"/>
      <c r="I44" s="17"/>
      <c r="J44" s="46" t="s">
        <v>38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7"/>
      <c r="AQ44" s="41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3"/>
      <c r="BE44" s="41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3"/>
      <c r="BS44" s="40">
        <v>0</v>
      </c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9"/>
      <c r="CG44" s="40">
        <v>0</v>
      </c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9"/>
      <c r="CU44" s="37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9"/>
      <c r="DI44" s="37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9"/>
      <c r="DY44" s="37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9"/>
      <c r="EO44" s="37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9"/>
      <c r="FR44" s="16">
        <f t="shared" si="2"/>
        <v>0</v>
      </c>
    </row>
    <row r="45" spans="1:174" s="18" customFormat="1" ht="25.5" customHeight="1">
      <c r="A45" s="41" t="s">
        <v>22</v>
      </c>
      <c r="B45" s="42"/>
      <c r="C45" s="42"/>
      <c r="D45" s="42"/>
      <c r="E45" s="42"/>
      <c r="F45" s="42"/>
      <c r="G45" s="42"/>
      <c r="H45" s="43"/>
      <c r="I45" s="17"/>
      <c r="J45" s="46" t="s">
        <v>39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7"/>
      <c r="AQ45" s="41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3"/>
      <c r="BE45" s="41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3"/>
      <c r="BS45" s="40">
        <v>0</v>
      </c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9"/>
      <c r="CG45" s="40">
        <v>0</v>
      </c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9"/>
      <c r="CU45" s="37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9"/>
      <c r="DI45" s="37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9"/>
      <c r="DY45" s="37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9"/>
      <c r="EO45" s="37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9"/>
      <c r="FR45" s="16">
        <f t="shared" si="2"/>
        <v>0</v>
      </c>
    </row>
    <row r="46" spans="1:161" s="16" customFormat="1" ht="12.75">
      <c r="A46" s="26" t="s">
        <v>40</v>
      </c>
      <c r="B46" s="27"/>
      <c r="C46" s="27"/>
      <c r="D46" s="27"/>
      <c r="E46" s="27"/>
      <c r="F46" s="27"/>
      <c r="G46" s="27"/>
      <c r="H46" s="28"/>
      <c r="I46" s="1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  <c r="AQ46" s="26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8"/>
      <c r="BE46" s="26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8"/>
      <c r="BS46" s="23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5"/>
      <c r="CG46" s="23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5"/>
      <c r="CU46" s="23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5"/>
      <c r="DI46" s="23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5"/>
      <c r="DY46" s="23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5"/>
      <c r="EO46" s="23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5"/>
    </row>
  </sheetData>
  <sheetProtection/>
  <mergeCells count="387"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A6:FE6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6:EN16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9:EN19"/>
    <mergeCell ref="EO14:FE14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20:EN20"/>
    <mergeCell ref="EO16:FE16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34:EN34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CU42:DH42"/>
    <mergeCell ref="EO20:FE20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I41:DX41"/>
    <mergeCell ref="EO34:FE34"/>
    <mergeCell ref="DY41:EN41"/>
    <mergeCell ref="EO41:FE41"/>
    <mergeCell ref="A42:H42"/>
    <mergeCell ref="J42:AP42"/>
    <mergeCell ref="AQ42:BD42"/>
    <mergeCell ref="BE42:BR42"/>
    <mergeCell ref="BS42:CF42"/>
    <mergeCell ref="CG42:CT42"/>
    <mergeCell ref="DI21:DX21"/>
    <mergeCell ref="DY21:EN21"/>
    <mergeCell ref="EO37:FE37"/>
    <mergeCell ref="A41:H41"/>
    <mergeCell ref="J41:AP41"/>
    <mergeCell ref="AQ41:BD41"/>
    <mergeCell ref="BE41:BR41"/>
    <mergeCell ref="BS41:CF41"/>
    <mergeCell ref="CG41:CT41"/>
    <mergeCell ref="CU41:DH41"/>
    <mergeCell ref="CG32:CT32"/>
    <mergeCell ref="CU32:DH32"/>
    <mergeCell ref="A21:H21"/>
    <mergeCell ref="J21:AP21"/>
    <mergeCell ref="AQ21:BD21"/>
    <mergeCell ref="BE21:BR21"/>
    <mergeCell ref="BS21:CF21"/>
    <mergeCell ref="CG21:CT21"/>
    <mergeCell ref="CU21:DH21"/>
    <mergeCell ref="CU23:DH23"/>
    <mergeCell ref="CG33:CT33"/>
    <mergeCell ref="CU33:DH33"/>
    <mergeCell ref="DY32:EN32"/>
    <mergeCell ref="EO21:FE21"/>
    <mergeCell ref="DY33:EN33"/>
    <mergeCell ref="A32:H32"/>
    <mergeCell ref="J32:AP32"/>
    <mergeCell ref="AQ32:BD32"/>
    <mergeCell ref="BE32:BR32"/>
    <mergeCell ref="BS32:CF32"/>
    <mergeCell ref="DI33:DX33"/>
    <mergeCell ref="DY35:EN35"/>
    <mergeCell ref="EO33:FE33"/>
    <mergeCell ref="DI32:DX32"/>
    <mergeCell ref="EO32:FE32"/>
    <mergeCell ref="A33:H33"/>
    <mergeCell ref="J33:AP33"/>
    <mergeCell ref="AQ33:BD33"/>
    <mergeCell ref="BE33:BR33"/>
    <mergeCell ref="BS33:CF33"/>
    <mergeCell ref="A35:H35"/>
    <mergeCell ref="J35:AP35"/>
    <mergeCell ref="AQ35:BD35"/>
    <mergeCell ref="BE35:BR35"/>
    <mergeCell ref="BS35:CF35"/>
    <mergeCell ref="CG35:CT35"/>
    <mergeCell ref="DY36:EN36"/>
    <mergeCell ref="CU37:DH37"/>
    <mergeCell ref="DI35:DX35"/>
    <mergeCell ref="DY37:EN37"/>
    <mergeCell ref="EO35:FE35"/>
    <mergeCell ref="CU35:DH35"/>
    <mergeCell ref="CU39:DH39"/>
    <mergeCell ref="DI37:DX37"/>
    <mergeCell ref="DY39:EN39"/>
    <mergeCell ref="A36:H36"/>
    <mergeCell ref="J36:AP36"/>
    <mergeCell ref="AQ36:BD36"/>
    <mergeCell ref="BE36:BR36"/>
    <mergeCell ref="BS36:CF36"/>
    <mergeCell ref="CG36:CT36"/>
    <mergeCell ref="CU36:DH36"/>
    <mergeCell ref="CU40:DH40"/>
    <mergeCell ref="DI36:DX36"/>
    <mergeCell ref="DY40:EN40"/>
    <mergeCell ref="EO36:FE36"/>
    <mergeCell ref="A39:H39"/>
    <mergeCell ref="J39:AP39"/>
    <mergeCell ref="AQ39:BD39"/>
    <mergeCell ref="BE39:BR39"/>
    <mergeCell ref="BS39:CF39"/>
    <mergeCell ref="CG39:CT39"/>
    <mergeCell ref="DI43:DX43"/>
    <mergeCell ref="DI39:DX39"/>
    <mergeCell ref="DY43:EN43"/>
    <mergeCell ref="EO39:FE39"/>
    <mergeCell ref="A40:H40"/>
    <mergeCell ref="J40:AP40"/>
    <mergeCell ref="AQ40:BD40"/>
    <mergeCell ref="BE40:BR40"/>
    <mergeCell ref="BS40:CF40"/>
    <mergeCell ref="CG40:CT40"/>
    <mergeCell ref="CU44:DH44"/>
    <mergeCell ref="DI40:DX40"/>
    <mergeCell ref="EO40:FE40"/>
    <mergeCell ref="A43:H43"/>
    <mergeCell ref="J43:AP43"/>
    <mergeCell ref="AQ43:BD43"/>
    <mergeCell ref="BE43:BR43"/>
    <mergeCell ref="BS43:CF43"/>
    <mergeCell ref="CG43:CT43"/>
    <mergeCell ref="CU43:DH43"/>
    <mergeCell ref="A44:H44"/>
    <mergeCell ref="J44:AP44"/>
    <mergeCell ref="AQ44:BD44"/>
    <mergeCell ref="BE44:BR44"/>
    <mergeCell ref="BS44:CF44"/>
    <mergeCell ref="CG44:CT44"/>
    <mergeCell ref="J45:AP45"/>
    <mergeCell ref="AQ45:BD45"/>
    <mergeCell ref="BE45:BR45"/>
    <mergeCell ref="BS45:CF45"/>
    <mergeCell ref="CG45:CT45"/>
    <mergeCell ref="DI45:DX45"/>
    <mergeCell ref="CU45:DH45"/>
    <mergeCell ref="DY46:EN46"/>
    <mergeCell ref="A46:H46"/>
    <mergeCell ref="J46:AP46"/>
    <mergeCell ref="AQ46:BD46"/>
    <mergeCell ref="BE46:BR46"/>
    <mergeCell ref="BS46:CF46"/>
    <mergeCell ref="CG46:CT46"/>
    <mergeCell ref="CU46:DH46"/>
    <mergeCell ref="A45:H45"/>
    <mergeCell ref="DI15:DX15"/>
    <mergeCell ref="DI46:DX46"/>
    <mergeCell ref="DY15:EN15"/>
    <mergeCell ref="EO46:FE46"/>
    <mergeCell ref="DY45:EN45"/>
    <mergeCell ref="EO45:FE45"/>
    <mergeCell ref="DI44:DX44"/>
    <mergeCell ref="EO43:FE43"/>
    <mergeCell ref="DY44:EN44"/>
    <mergeCell ref="EO44:FE44"/>
    <mergeCell ref="EO15:FE15"/>
    <mergeCell ref="DY23:EN23"/>
    <mergeCell ref="A15:H15"/>
    <mergeCell ref="J15:AP15"/>
    <mergeCell ref="AQ15:BD15"/>
    <mergeCell ref="BE15:BR15"/>
    <mergeCell ref="BS15:CF15"/>
    <mergeCell ref="A23:H23"/>
    <mergeCell ref="CG15:CT15"/>
    <mergeCell ref="CU15:DH15"/>
    <mergeCell ref="J23:AP23"/>
    <mergeCell ref="AQ23:BD23"/>
    <mergeCell ref="BE23:BR23"/>
    <mergeCell ref="BS23:CF23"/>
    <mergeCell ref="CG23:CT23"/>
    <mergeCell ref="AQ22:BD22"/>
    <mergeCell ref="BE22:BR22"/>
    <mergeCell ref="BS22:CF22"/>
    <mergeCell ref="CG22:CT22"/>
    <mergeCell ref="CU22:DH22"/>
    <mergeCell ref="DY22:EN22"/>
    <mergeCell ref="BE18:BR18"/>
    <mergeCell ref="BS18:CF18"/>
    <mergeCell ref="CG18:CT18"/>
    <mergeCell ref="A17:H17"/>
    <mergeCell ref="J17:AP17"/>
    <mergeCell ref="AQ17:BD17"/>
    <mergeCell ref="BE17:BR17"/>
    <mergeCell ref="BS17:CF17"/>
    <mergeCell ref="CG17:CT17"/>
    <mergeCell ref="EO23:FE23"/>
    <mergeCell ref="A22:H22"/>
    <mergeCell ref="J22:AP22"/>
    <mergeCell ref="CU17:DH17"/>
    <mergeCell ref="DI17:DX17"/>
    <mergeCell ref="DY17:EN17"/>
    <mergeCell ref="EO17:FE17"/>
    <mergeCell ref="A18:H18"/>
    <mergeCell ref="J18:AP18"/>
    <mergeCell ref="AQ18:BD18"/>
    <mergeCell ref="A37:H37"/>
    <mergeCell ref="J37:AP37"/>
    <mergeCell ref="AQ37:BD37"/>
    <mergeCell ref="BE37:BR37"/>
    <mergeCell ref="BS37:CF37"/>
    <mergeCell ref="A29:H29"/>
    <mergeCell ref="J29:AP29"/>
    <mergeCell ref="AQ29:BD29"/>
    <mergeCell ref="BE29:BR29"/>
    <mergeCell ref="CG37:CT37"/>
    <mergeCell ref="DI42:DX42"/>
    <mergeCell ref="DY42:EN42"/>
    <mergeCell ref="EO42:FE42"/>
    <mergeCell ref="CU18:DH18"/>
    <mergeCell ref="DI18:DX18"/>
    <mergeCell ref="DY18:EN18"/>
    <mergeCell ref="EO18:FE18"/>
    <mergeCell ref="DI22:DX22"/>
    <mergeCell ref="DI23:DX23"/>
    <mergeCell ref="EO22:FE22"/>
    <mergeCell ref="A38:H38"/>
    <mergeCell ref="J38:AP38"/>
    <mergeCell ref="AQ38:BD38"/>
    <mergeCell ref="BE38:BR38"/>
    <mergeCell ref="BS38:CF38"/>
    <mergeCell ref="CG38:CT38"/>
    <mergeCell ref="CU38:DH38"/>
    <mergeCell ref="DI38:DX38"/>
    <mergeCell ref="DY38:EN38"/>
    <mergeCell ref="EO38:FE38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BS29:CF29"/>
    <mergeCell ref="CG29:CT29"/>
    <mergeCell ref="CU29:DH29"/>
    <mergeCell ref="DI29:DX29"/>
    <mergeCell ref="DY29:EN29"/>
    <mergeCell ref="EO29:FE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T44"/>
  <sheetViews>
    <sheetView view="pageBreakPreview" zoomScaleSheetLayoutView="100" zoomScalePageLayoutView="0" workbookViewId="0" topLeftCell="A37">
      <selection activeCell="AD59" sqref="AD59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75" width="0.875" style="11" customWidth="1"/>
    <col min="176" max="176" width="5.875" style="11" customWidth="1"/>
    <col min="177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8" t="s">
        <v>41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13" customFormat="1" ht="15.75">
      <c r="AP5" s="15" t="s">
        <v>114</v>
      </c>
      <c r="AQ5" s="45" t="s">
        <v>61</v>
      </c>
      <c r="AR5" s="45"/>
      <c r="AS5" s="45"/>
      <c r="AT5" s="45"/>
      <c r="AU5" s="13" t="s">
        <v>26</v>
      </c>
    </row>
    <row r="6" spans="1:161" s="13" customFormat="1" ht="21.75" customHeight="1">
      <c r="A6" s="35" t="s">
        <v>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</row>
    <row r="7" spans="1:161" s="13" customFormat="1" ht="21.75" customHeight="1">
      <c r="A7" s="35" t="s">
        <v>111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</row>
    <row r="9" spans="1:161" s="16" customFormat="1" ht="28.5" customHeight="1">
      <c r="A9" s="58" t="s">
        <v>9</v>
      </c>
      <c r="B9" s="59"/>
      <c r="C9" s="59"/>
      <c r="D9" s="59"/>
      <c r="E9" s="59"/>
      <c r="F9" s="59"/>
      <c r="G9" s="59"/>
      <c r="H9" s="60"/>
      <c r="I9" s="58" t="s">
        <v>10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52" t="s">
        <v>13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14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18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66" customHeight="1">
      <c r="A10" s="61"/>
      <c r="B10" s="62"/>
      <c r="C10" s="62"/>
      <c r="D10" s="62"/>
      <c r="E10" s="62"/>
      <c r="F10" s="62"/>
      <c r="G10" s="62"/>
      <c r="H10" s="63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3"/>
      <c r="AQ10" s="52" t="s">
        <v>11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4"/>
      <c r="BE10" s="52" t="s">
        <v>12</v>
      </c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4"/>
      <c r="BS10" s="52" t="s">
        <v>15</v>
      </c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4"/>
      <c r="CG10" s="52" t="s">
        <v>16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4"/>
      <c r="CU10" s="52" t="s">
        <v>17</v>
      </c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4"/>
      <c r="DI10" s="52" t="s">
        <v>19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 t="s">
        <v>20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4"/>
      <c r="EO10" s="52" t="s">
        <v>21</v>
      </c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:161" s="16" customFormat="1" ht="12.75">
      <c r="A11" s="55" t="s">
        <v>0</v>
      </c>
      <c r="B11" s="56"/>
      <c r="C11" s="56"/>
      <c r="D11" s="56"/>
      <c r="E11" s="56"/>
      <c r="F11" s="56"/>
      <c r="G11" s="56"/>
      <c r="H11" s="57"/>
      <c r="I11" s="55" t="s">
        <v>1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7"/>
      <c r="AQ11" s="55" t="s">
        <v>2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7"/>
      <c r="BE11" s="55" t="s">
        <v>3</v>
      </c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7"/>
      <c r="BS11" s="55" t="s">
        <v>4</v>
      </c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7"/>
      <c r="CG11" s="55" t="s">
        <v>5</v>
      </c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7"/>
      <c r="CU11" s="55" t="s">
        <v>8</v>
      </c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7"/>
      <c r="DI11" s="55" t="s">
        <v>22</v>
      </c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7"/>
      <c r="DY11" s="55" t="s">
        <v>23</v>
      </c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7"/>
      <c r="EO11" s="55" t="s">
        <v>24</v>
      </c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18" customFormat="1" ht="12.75">
      <c r="A12" s="41" t="s">
        <v>0</v>
      </c>
      <c r="B12" s="42"/>
      <c r="C12" s="42"/>
      <c r="D12" s="42"/>
      <c r="E12" s="42"/>
      <c r="F12" s="42"/>
      <c r="G12" s="42"/>
      <c r="H12" s="43"/>
      <c r="I12" s="17"/>
      <c r="J12" s="46" t="s">
        <v>27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3"/>
      <c r="BS12" s="40">
        <f>BS13+BS26+BS40+BS41</f>
        <v>109219.10381999999</v>
      </c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9"/>
      <c r="CG12" s="40">
        <f>CG13+CG26+CG40+CG41</f>
        <v>102304.07381999999</v>
      </c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9"/>
      <c r="CU12" s="37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9"/>
      <c r="DI12" s="37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9"/>
      <c r="EO12" s="37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18" customFormat="1" ht="38.25" customHeight="1">
      <c r="A13" s="41" t="s">
        <v>1</v>
      </c>
      <c r="B13" s="42"/>
      <c r="C13" s="42"/>
      <c r="D13" s="42"/>
      <c r="E13" s="42"/>
      <c r="F13" s="42"/>
      <c r="G13" s="42"/>
      <c r="H13" s="43"/>
      <c r="I13" s="17"/>
      <c r="J13" s="46" t="s">
        <v>28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AQ13" s="41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3"/>
      <c r="BE13" s="41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3"/>
      <c r="BS13" s="40">
        <f>BS15+BS20+BS24</f>
        <v>94204.02038999999</v>
      </c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40">
        <f>CG15+CG20+CG24</f>
        <v>87288.99038999999</v>
      </c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9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9"/>
      <c r="DI13" s="37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7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9"/>
      <c r="EO13" s="37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16" customFormat="1" ht="12.75">
      <c r="A14" s="26" t="s">
        <v>29</v>
      </c>
      <c r="B14" s="27"/>
      <c r="C14" s="27"/>
      <c r="D14" s="27"/>
      <c r="E14" s="27"/>
      <c r="F14" s="27"/>
      <c r="G14" s="27"/>
      <c r="H14" s="28"/>
      <c r="I14" s="1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  <c r="AQ14" s="26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8"/>
      <c r="BE14" s="26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8"/>
      <c r="BS14" s="23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5"/>
      <c r="CG14" s="23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5"/>
      <c r="CU14" s="23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5"/>
      <c r="DI14" s="23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5"/>
      <c r="DY14" s="23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5"/>
      <c r="EO14" s="23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18" customFormat="1" ht="37.5" customHeight="1">
      <c r="A15" s="41" t="s">
        <v>2</v>
      </c>
      <c r="B15" s="42"/>
      <c r="C15" s="42"/>
      <c r="D15" s="42"/>
      <c r="E15" s="42"/>
      <c r="F15" s="42"/>
      <c r="G15" s="42"/>
      <c r="H15" s="43"/>
      <c r="I15" s="17"/>
      <c r="J15" s="46" t="s">
        <v>30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41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3"/>
      <c r="BE15" s="41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3"/>
      <c r="BS15" s="40">
        <f>SUM(BS16:CF19)</f>
        <v>48431.03568</v>
      </c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7"/>
      <c r="CG15" s="40">
        <f>SUM(CG16:CT19)</f>
        <v>41516.005679999995</v>
      </c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7"/>
      <c r="CU15" s="49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1"/>
      <c r="DI15" s="37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9"/>
      <c r="DY15" s="37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9"/>
      <c r="EO15" s="37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16" customFormat="1" ht="76.5" customHeight="1">
      <c r="A16" s="26" t="s">
        <v>31</v>
      </c>
      <c r="B16" s="27"/>
      <c r="C16" s="27"/>
      <c r="D16" s="27"/>
      <c r="E16" s="27"/>
      <c r="F16" s="27"/>
      <c r="G16" s="27"/>
      <c r="H16" s="28"/>
      <c r="I16" s="19"/>
      <c r="J16" s="29" t="s">
        <v>119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26" t="s">
        <v>182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 t="s">
        <v>97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31">
        <f>'[2]Стройка'!$M$25</f>
        <v>10062.86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31">
        <f>'[2]Стройка'!$H$25</f>
        <v>8654.81</v>
      </c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5"/>
      <c r="CU16" s="32" t="s">
        <v>107</v>
      </c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23">
        <v>1.631</v>
      </c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5"/>
      <c r="DY16" s="23" t="s">
        <v>92</v>
      </c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5"/>
      <c r="EO16" s="23">
        <v>3</v>
      </c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16" customFormat="1" ht="60" customHeight="1">
      <c r="A17" s="26" t="s">
        <v>73</v>
      </c>
      <c r="B17" s="27"/>
      <c r="C17" s="27"/>
      <c r="D17" s="27"/>
      <c r="E17" s="27"/>
      <c r="F17" s="27"/>
      <c r="G17" s="27"/>
      <c r="H17" s="28"/>
      <c r="I17" s="19"/>
      <c r="J17" s="29" t="s">
        <v>120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/>
      <c r="AQ17" s="26" t="s">
        <v>182</v>
      </c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6" t="s">
        <v>97</v>
      </c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31">
        <f>'[2]Стройка'!$M$28</f>
        <v>1942.08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31">
        <f>'[2]Стройка'!$H$28</f>
        <v>1449.07</v>
      </c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5"/>
      <c r="CU17" s="32" t="s">
        <v>107</v>
      </c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23">
        <v>0.351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5"/>
      <c r="DY17" s="23" t="s">
        <v>92</v>
      </c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3" t="s">
        <v>91</v>
      </c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16" customFormat="1" ht="55.5" customHeight="1">
      <c r="A18" s="26" t="s">
        <v>80</v>
      </c>
      <c r="B18" s="27"/>
      <c r="C18" s="27"/>
      <c r="D18" s="27"/>
      <c r="E18" s="27"/>
      <c r="F18" s="27"/>
      <c r="G18" s="27"/>
      <c r="H18" s="28"/>
      <c r="I18" s="19"/>
      <c r="J18" s="29" t="s">
        <v>121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26" t="s">
        <v>182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 t="s">
        <v>95</v>
      </c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1">
        <f>'[2]Стройка'!$M$31</f>
        <v>35734.03</v>
      </c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31">
        <f>'[2]Стройка'!$H$31</f>
        <v>31380.21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5"/>
      <c r="CU18" s="32" t="s">
        <v>107</v>
      </c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23">
        <v>6.776</v>
      </c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23" t="s">
        <v>93</v>
      </c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5"/>
      <c r="EO18" s="23">
        <v>1</v>
      </c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16" customFormat="1" ht="108.75" customHeight="1">
      <c r="A19" s="26" t="s">
        <v>81</v>
      </c>
      <c r="B19" s="27"/>
      <c r="C19" s="27"/>
      <c r="D19" s="27"/>
      <c r="E19" s="27"/>
      <c r="F19" s="27"/>
      <c r="G19" s="27"/>
      <c r="H19" s="28"/>
      <c r="I19" s="19"/>
      <c r="J19" s="29" t="s">
        <v>58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/>
      <c r="AQ19" s="26" t="s">
        <v>104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6" t="s">
        <v>95</v>
      </c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8"/>
      <c r="BS19" s="31">
        <f>'[2]ПИР б.л.'!$F$29+'[2]ПИР б.л.'!$G$29</f>
        <v>692.0656799999999</v>
      </c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31">
        <f>'[2]ПИР б.л.'!$G$29</f>
        <v>31.91568</v>
      </c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5"/>
      <c r="CU19" s="23" t="s">
        <v>46</v>
      </c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5"/>
      <c r="DI19" s="23" t="s">
        <v>91</v>
      </c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5"/>
      <c r="DY19" s="23" t="s">
        <v>91</v>
      </c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5"/>
      <c r="EO19" s="23" t="s">
        <v>91</v>
      </c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18" customFormat="1" ht="12.75">
      <c r="A20" s="41" t="s">
        <v>3</v>
      </c>
      <c r="B20" s="42"/>
      <c r="C20" s="42"/>
      <c r="D20" s="42"/>
      <c r="E20" s="42"/>
      <c r="F20" s="42"/>
      <c r="G20" s="42"/>
      <c r="H20" s="43"/>
      <c r="I20" s="17"/>
      <c r="J20" s="46" t="s">
        <v>32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  <c r="AQ20" s="41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3"/>
      <c r="BE20" s="41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3"/>
      <c r="BS20" s="40">
        <f>SUM(BS21:CF23)</f>
        <v>45772.98471</v>
      </c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40">
        <f>SUM(CG21:CT23)</f>
        <v>45772.98471</v>
      </c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9"/>
      <c r="CU20" s="37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9"/>
      <c r="DI20" s="37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9"/>
      <c r="DY20" s="37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9"/>
      <c r="EO20" s="37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16" customFormat="1" ht="102" customHeight="1">
      <c r="A21" s="26" t="s">
        <v>33</v>
      </c>
      <c r="B21" s="27"/>
      <c r="C21" s="27"/>
      <c r="D21" s="27"/>
      <c r="E21" s="27"/>
      <c r="F21" s="27"/>
      <c r="G21" s="27"/>
      <c r="H21" s="28"/>
      <c r="I21" s="19"/>
      <c r="J21" s="29" t="s">
        <v>43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26" t="s">
        <v>98</v>
      </c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 t="s">
        <v>95</v>
      </c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31">
        <f>CG21</f>
        <v>45580.89251</v>
      </c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31">
        <f>304.85+45104.61+171.43251</f>
        <v>45580.89251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5"/>
      <c r="CU21" s="32" t="s">
        <v>108</v>
      </c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23" t="s">
        <v>91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  <c r="DY21" s="23" t="s">
        <v>91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5"/>
      <c r="EO21" s="23" t="s">
        <v>91</v>
      </c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16" customFormat="1" ht="44.25" customHeight="1">
      <c r="A22" s="26" t="s">
        <v>74</v>
      </c>
      <c r="B22" s="27"/>
      <c r="C22" s="27"/>
      <c r="D22" s="27"/>
      <c r="E22" s="27"/>
      <c r="F22" s="27"/>
      <c r="G22" s="27"/>
      <c r="H22" s="28"/>
      <c r="I22" s="19"/>
      <c r="J22" s="29" t="s">
        <v>122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26" t="s">
        <v>96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 t="s">
        <v>95</v>
      </c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31">
        <f>CG22</f>
        <v>96.0461</v>
      </c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31">
        <f>'[2]ПИР б.л.'!$G$53</f>
        <v>96.0461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5"/>
      <c r="CU22" s="32" t="s">
        <v>46</v>
      </c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23" t="s">
        <v>91</v>
      </c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  <c r="DY22" s="23" t="s">
        <v>91</v>
      </c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5"/>
      <c r="EO22" s="23" t="s">
        <v>91</v>
      </c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16" customFormat="1" ht="44.25" customHeight="1">
      <c r="A23" s="26" t="s">
        <v>75</v>
      </c>
      <c r="B23" s="27"/>
      <c r="C23" s="27"/>
      <c r="D23" s="27"/>
      <c r="E23" s="27"/>
      <c r="F23" s="27"/>
      <c r="G23" s="27"/>
      <c r="H23" s="28"/>
      <c r="I23" s="19"/>
      <c r="J23" s="29" t="s">
        <v>123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/>
      <c r="AQ23" s="26" t="s">
        <v>96</v>
      </c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6" t="s">
        <v>95</v>
      </c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8"/>
      <c r="BS23" s="31">
        <f>CG23</f>
        <v>96.0461</v>
      </c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5"/>
      <c r="CG23" s="31">
        <f>'[2]ПИР б.л.'!$G$54</f>
        <v>96.0461</v>
      </c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5"/>
      <c r="CU23" s="32" t="s">
        <v>46</v>
      </c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4"/>
      <c r="DI23" s="23" t="s">
        <v>91</v>
      </c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5"/>
      <c r="DY23" s="23" t="s">
        <v>91</v>
      </c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5"/>
      <c r="EO23" s="23" t="s">
        <v>91</v>
      </c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5"/>
    </row>
    <row r="24" spans="1:161" s="18" customFormat="1" ht="29.25" customHeight="1">
      <c r="A24" s="41" t="s">
        <v>4</v>
      </c>
      <c r="B24" s="42"/>
      <c r="C24" s="42"/>
      <c r="D24" s="42"/>
      <c r="E24" s="42"/>
      <c r="F24" s="42"/>
      <c r="G24" s="42"/>
      <c r="H24" s="43"/>
      <c r="I24" s="17"/>
      <c r="J24" s="46" t="s">
        <v>34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7"/>
      <c r="AQ24" s="41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3"/>
      <c r="BE24" s="41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3"/>
      <c r="BS24" s="40">
        <f>SUM(BS25:CF25)</f>
        <v>0</v>
      </c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40">
        <f>SUM(CG25:CT25)</f>
        <v>0</v>
      </c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9"/>
      <c r="CU24" s="40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9"/>
      <c r="DY24" s="37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9"/>
      <c r="EO24" s="37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16" customFormat="1" ht="16.5" customHeight="1">
      <c r="A25" s="26" t="s">
        <v>35</v>
      </c>
      <c r="B25" s="27"/>
      <c r="C25" s="27"/>
      <c r="D25" s="27"/>
      <c r="E25" s="27"/>
      <c r="F25" s="27"/>
      <c r="G25" s="27"/>
      <c r="H25" s="28"/>
      <c r="I25" s="1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26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6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31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5"/>
      <c r="CG25" s="31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5"/>
      <c r="CU25" s="23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5"/>
      <c r="DI25" s="23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5"/>
      <c r="DY25" s="23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5"/>
      <c r="EO25" s="23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  <row r="26" spans="1:161" s="18" customFormat="1" ht="38.25" customHeight="1">
      <c r="A26" s="41" t="s">
        <v>5</v>
      </c>
      <c r="B26" s="42"/>
      <c r="C26" s="42"/>
      <c r="D26" s="42"/>
      <c r="E26" s="42"/>
      <c r="F26" s="42"/>
      <c r="G26" s="42"/>
      <c r="H26" s="43"/>
      <c r="I26" s="17"/>
      <c r="J26" s="46" t="s">
        <v>36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7"/>
      <c r="AQ26" s="41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3"/>
      <c r="BE26" s="41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0">
        <f>SUM(BS27:CF39)</f>
        <v>14964.08343</v>
      </c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9"/>
      <c r="CG26" s="40">
        <f>SUM(CG27:CT39)</f>
        <v>14964.08343</v>
      </c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9"/>
      <c r="CU26" s="37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9"/>
      <c r="DI26" s="37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9"/>
      <c r="DY26" s="37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9"/>
      <c r="EO26" s="37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9"/>
    </row>
    <row r="27" spans="1:176" s="16" customFormat="1" ht="31.5" customHeight="1">
      <c r="A27" s="26" t="s">
        <v>37</v>
      </c>
      <c r="B27" s="27"/>
      <c r="C27" s="27"/>
      <c r="D27" s="27"/>
      <c r="E27" s="27"/>
      <c r="F27" s="27"/>
      <c r="G27" s="27"/>
      <c r="H27" s="28"/>
      <c r="I27" s="19"/>
      <c r="J27" s="29" t="s">
        <v>70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26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8"/>
      <c r="BE27" s="26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8"/>
      <c r="BS27" s="31">
        <f aca="true" t="shared" si="0" ref="BS27:BS39">CG27</f>
        <v>2678.1568</v>
      </c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5"/>
      <c r="CG27" s="31">
        <f>'[2]Оборудование'!$G$30</f>
        <v>2678.1568</v>
      </c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5"/>
      <c r="CU27" s="32" t="s">
        <v>46</v>
      </c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4"/>
      <c r="DI27" s="23" t="s">
        <v>91</v>
      </c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5"/>
      <c r="DY27" s="23" t="s">
        <v>91</v>
      </c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5"/>
      <c r="EO27" s="23" t="s">
        <v>91</v>
      </c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  <c r="FT27" s="16">
        <f>CG27/$CG$12*100</f>
        <v>2.61783983765115</v>
      </c>
    </row>
    <row r="28" spans="1:176" s="16" customFormat="1" ht="31.5" customHeight="1">
      <c r="A28" s="26" t="s">
        <v>76</v>
      </c>
      <c r="B28" s="27"/>
      <c r="C28" s="27"/>
      <c r="D28" s="27"/>
      <c r="E28" s="27"/>
      <c r="F28" s="27"/>
      <c r="G28" s="27"/>
      <c r="H28" s="28"/>
      <c r="I28" s="19"/>
      <c r="J28" s="29" t="s">
        <v>87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26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8"/>
      <c r="BE28" s="26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8"/>
      <c r="BS28" s="31">
        <f t="shared" si="0"/>
        <v>1028.86667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5"/>
      <c r="CG28" s="31">
        <f>'[2]Оборудование'!$G$19</f>
        <v>1028.86667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5"/>
      <c r="CU28" s="32" t="s">
        <v>46</v>
      </c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4"/>
      <c r="DI28" s="23" t="s">
        <v>91</v>
      </c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5"/>
      <c r="DY28" s="23" t="s">
        <v>91</v>
      </c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5"/>
      <c r="EO28" s="23" t="s">
        <v>91</v>
      </c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  <c r="FT28" s="16">
        <f aca="true" t="shared" si="1" ref="FT28:FT39">CG28/$CG$12*100</f>
        <v>1.005694721219265</v>
      </c>
    </row>
    <row r="29" spans="1:176" s="16" customFormat="1" ht="31.5" customHeight="1">
      <c r="A29" s="26" t="s">
        <v>76</v>
      </c>
      <c r="B29" s="27"/>
      <c r="C29" s="27"/>
      <c r="D29" s="27"/>
      <c r="E29" s="27"/>
      <c r="F29" s="27"/>
      <c r="G29" s="27"/>
      <c r="H29" s="28"/>
      <c r="I29" s="19"/>
      <c r="J29" s="29" t="s">
        <v>89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26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8"/>
      <c r="BE29" s="26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8"/>
      <c r="BS29" s="31">
        <f t="shared" si="0"/>
        <v>1287.264</v>
      </c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5"/>
      <c r="CG29" s="31">
        <f>'[2]Оборудование'!$G$21</f>
        <v>1287.264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5"/>
      <c r="CU29" s="32" t="s">
        <v>46</v>
      </c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4"/>
      <c r="DI29" s="23" t="s">
        <v>91</v>
      </c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5"/>
      <c r="DY29" s="23" t="s">
        <v>91</v>
      </c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5"/>
      <c r="EO29" s="23" t="s">
        <v>91</v>
      </c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  <c r="FT29" s="16">
        <f t="shared" si="1"/>
        <v>1.2582724733571125</v>
      </c>
    </row>
    <row r="30" spans="1:176" s="16" customFormat="1" ht="52.5" customHeight="1">
      <c r="A30" s="26" t="s">
        <v>76</v>
      </c>
      <c r="B30" s="27"/>
      <c r="C30" s="27"/>
      <c r="D30" s="27"/>
      <c r="E30" s="27"/>
      <c r="F30" s="27"/>
      <c r="G30" s="27"/>
      <c r="H30" s="28"/>
      <c r="I30" s="19"/>
      <c r="J30" s="29" t="s">
        <v>174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26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8"/>
      <c r="BE30" s="26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8"/>
      <c r="BS30" s="31">
        <f>CG30</f>
        <v>1879.11112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5"/>
      <c r="CG30" s="31">
        <f>'[2]Оборудование'!$G$9</f>
        <v>1879.11112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5"/>
      <c r="CU30" s="32" t="s">
        <v>46</v>
      </c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4"/>
      <c r="DI30" s="23" t="s">
        <v>91</v>
      </c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5"/>
      <c r="DY30" s="23" t="s">
        <v>91</v>
      </c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5"/>
      <c r="EO30" s="23" t="s">
        <v>91</v>
      </c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5"/>
      <c r="FT30" s="16">
        <f t="shared" si="1"/>
        <v>1.8367901197231133</v>
      </c>
    </row>
    <row r="31" spans="1:176" s="16" customFormat="1" ht="31.5" customHeight="1">
      <c r="A31" s="26" t="s">
        <v>76</v>
      </c>
      <c r="B31" s="27"/>
      <c r="C31" s="27"/>
      <c r="D31" s="27"/>
      <c r="E31" s="27"/>
      <c r="F31" s="27"/>
      <c r="G31" s="27"/>
      <c r="H31" s="28"/>
      <c r="I31" s="19"/>
      <c r="J31" s="29" t="s">
        <v>47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  <c r="AQ31" s="26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8"/>
      <c r="BE31" s="26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8"/>
      <c r="BS31" s="31">
        <f t="shared" si="0"/>
        <v>3351.744</v>
      </c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5"/>
      <c r="CG31" s="31">
        <f>'[2]Оборудование'!$G$31</f>
        <v>3351.744</v>
      </c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5"/>
      <c r="CU31" s="32" t="s">
        <v>46</v>
      </c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4"/>
      <c r="DI31" s="23" t="s">
        <v>91</v>
      </c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5"/>
      <c r="DY31" s="23" t="s">
        <v>91</v>
      </c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5"/>
      <c r="EO31" s="23" t="s">
        <v>91</v>
      </c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5"/>
      <c r="FT31" s="16">
        <f t="shared" si="1"/>
        <v>3.276256628741161</v>
      </c>
    </row>
    <row r="32" spans="1:176" s="16" customFormat="1" ht="31.5" customHeight="1">
      <c r="A32" s="26" t="s">
        <v>77</v>
      </c>
      <c r="B32" s="27"/>
      <c r="C32" s="27"/>
      <c r="D32" s="27"/>
      <c r="E32" s="27"/>
      <c r="F32" s="27"/>
      <c r="G32" s="27"/>
      <c r="H32" s="28"/>
      <c r="I32" s="19"/>
      <c r="J32" s="29" t="s">
        <v>127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0"/>
      <c r="AQ32" s="26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6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8"/>
      <c r="BS32" s="31">
        <f t="shared" si="0"/>
        <v>834.9</v>
      </c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5"/>
      <c r="CG32" s="31">
        <f>'[2]Оборудование'!$G$27</f>
        <v>834.9</v>
      </c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5"/>
      <c r="CU32" s="32" t="s">
        <v>46</v>
      </c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4"/>
      <c r="DI32" s="23" t="s">
        <v>91</v>
      </c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5"/>
      <c r="DY32" s="23" t="s">
        <v>91</v>
      </c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5"/>
      <c r="EO32" s="23" t="s">
        <v>91</v>
      </c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5"/>
      <c r="FT32" s="16">
        <f t="shared" si="1"/>
        <v>0.8160965334273724</v>
      </c>
    </row>
    <row r="33" spans="1:176" s="16" customFormat="1" ht="31.5" customHeight="1">
      <c r="A33" s="26" t="s">
        <v>78</v>
      </c>
      <c r="B33" s="27"/>
      <c r="C33" s="27"/>
      <c r="D33" s="27"/>
      <c r="E33" s="27"/>
      <c r="F33" s="27"/>
      <c r="G33" s="27"/>
      <c r="H33" s="28"/>
      <c r="I33" s="19"/>
      <c r="J33" s="29" t="s">
        <v>48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/>
      <c r="AQ33" s="26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6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8"/>
      <c r="BS33" s="31">
        <f>CG33</f>
        <v>54.66667</v>
      </c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5"/>
      <c r="CG33" s="31">
        <f>'[2]Оборудование'!$G$37</f>
        <v>54.66667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5"/>
      <c r="CU33" s="23" t="s">
        <v>46</v>
      </c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5"/>
      <c r="DI33" s="23" t="s">
        <v>91</v>
      </c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5"/>
      <c r="DY33" s="23" t="s">
        <v>91</v>
      </c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5"/>
      <c r="EO33" s="23" t="s">
        <v>91</v>
      </c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5"/>
      <c r="FT33" s="16">
        <f t="shared" si="1"/>
        <v>0.053435477160160665</v>
      </c>
    </row>
    <row r="34" spans="1:176" s="16" customFormat="1" ht="31.5" customHeight="1">
      <c r="A34" s="26" t="s">
        <v>79</v>
      </c>
      <c r="B34" s="27"/>
      <c r="C34" s="27"/>
      <c r="D34" s="27"/>
      <c r="E34" s="27"/>
      <c r="F34" s="27"/>
      <c r="G34" s="27"/>
      <c r="H34" s="28"/>
      <c r="I34" s="19"/>
      <c r="J34" s="29" t="s">
        <v>172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/>
      <c r="AQ34" s="26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8"/>
      <c r="BE34" s="26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8"/>
      <c r="BS34" s="31">
        <f>CG34</f>
        <v>602.7219</v>
      </c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5"/>
      <c r="CG34" s="31">
        <f>'[2]Оборудование'!$G$40</f>
        <v>602.7219</v>
      </c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5"/>
      <c r="CU34" s="23" t="s">
        <v>46</v>
      </c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5"/>
      <c r="DI34" s="23" t="s">
        <v>91</v>
      </c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5"/>
      <c r="DY34" s="23" t="s">
        <v>91</v>
      </c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5"/>
      <c r="EO34" s="23" t="s">
        <v>91</v>
      </c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5"/>
      <c r="FT34" s="16">
        <f t="shared" si="1"/>
        <v>0.589147506540615</v>
      </c>
    </row>
    <row r="35" spans="1:176" s="16" customFormat="1" ht="28.5" customHeight="1">
      <c r="A35" s="26" t="s">
        <v>86</v>
      </c>
      <c r="B35" s="27"/>
      <c r="C35" s="27"/>
      <c r="D35" s="27"/>
      <c r="E35" s="27"/>
      <c r="F35" s="27"/>
      <c r="G35" s="27"/>
      <c r="H35" s="28"/>
      <c r="I35" s="19"/>
      <c r="J35" s="29" t="s">
        <v>173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30"/>
      <c r="AQ35" s="26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8"/>
      <c r="BE35" s="26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8"/>
      <c r="BS35" s="31">
        <f t="shared" si="0"/>
        <v>986.77387</v>
      </c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5"/>
      <c r="CG35" s="31">
        <f>'[2]Оборудование'!$G$41</f>
        <v>986.77387</v>
      </c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23" t="s">
        <v>46</v>
      </c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5"/>
      <c r="DI35" s="23" t="s">
        <v>91</v>
      </c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5"/>
      <c r="DY35" s="23" t="s">
        <v>91</v>
      </c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5"/>
      <c r="EO35" s="23" t="s">
        <v>91</v>
      </c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5"/>
      <c r="FT35" s="16">
        <f t="shared" si="1"/>
        <v>0.9645499276364986</v>
      </c>
    </row>
    <row r="36" spans="1:176" s="16" customFormat="1" ht="28.5" customHeight="1">
      <c r="A36" s="26" t="s">
        <v>128</v>
      </c>
      <c r="B36" s="27"/>
      <c r="C36" s="27"/>
      <c r="D36" s="27"/>
      <c r="E36" s="27"/>
      <c r="F36" s="27"/>
      <c r="G36" s="27"/>
      <c r="H36" s="28"/>
      <c r="I36" s="19"/>
      <c r="J36" s="29" t="s">
        <v>50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26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8"/>
      <c r="BE36" s="26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8"/>
      <c r="BS36" s="31">
        <f t="shared" si="0"/>
        <v>882.70983</v>
      </c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5"/>
      <c r="CG36" s="31">
        <f>'[2]Оборудование'!$G$53+'[2]Оборудование'!$G$54</f>
        <v>882.70983</v>
      </c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5"/>
      <c r="CU36" s="23" t="s">
        <v>46</v>
      </c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5"/>
      <c r="DI36" s="23" t="s">
        <v>91</v>
      </c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5"/>
      <c r="DY36" s="23" t="s">
        <v>91</v>
      </c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5"/>
      <c r="EO36" s="23" t="s">
        <v>91</v>
      </c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5"/>
      <c r="FT36" s="16">
        <f t="shared" si="1"/>
        <v>0.8628295990960178</v>
      </c>
    </row>
    <row r="37" spans="1:176" s="16" customFormat="1" ht="28.5" customHeight="1">
      <c r="A37" s="26" t="s">
        <v>171</v>
      </c>
      <c r="B37" s="27"/>
      <c r="C37" s="27"/>
      <c r="D37" s="27"/>
      <c r="E37" s="27"/>
      <c r="F37" s="27"/>
      <c r="G37" s="27"/>
      <c r="H37" s="28"/>
      <c r="I37" s="19"/>
      <c r="J37" s="29" t="s">
        <v>177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26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6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8"/>
      <c r="BS37" s="31">
        <f>CG37</f>
        <v>467.58297</v>
      </c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5"/>
      <c r="CG37" s="31">
        <f>'[2]Оборудование'!$G$59</f>
        <v>467.58297</v>
      </c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5"/>
      <c r="CU37" s="23" t="s">
        <v>46</v>
      </c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5"/>
      <c r="DI37" s="23" t="s">
        <v>91</v>
      </c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5"/>
      <c r="DY37" s="23" t="s">
        <v>91</v>
      </c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5"/>
      <c r="EO37" s="23" t="s">
        <v>91</v>
      </c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  <c r="FT37" s="16">
        <f t="shared" si="1"/>
        <v>0.4570521510440473</v>
      </c>
    </row>
    <row r="38" spans="1:176" s="16" customFormat="1" ht="40.5" customHeight="1">
      <c r="A38" s="26" t="s">
        <v>175</v>
      </c>
      <c r="B38" s="27"/>
      <c r="C38" s="27"/>
      <c r="D38" s="27"/>
      <c r="E38" s="27"/>
      <c r="F38" s="27"/>
      <c r="G38" s="27"/>
      <c r="H38" s="28"/>
      <c r="I38" s="19"/>
      <c r="J38" s="29" t="s">
        <v>147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26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8"/>
      <c r="BE38" s="26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8"/>
      <c r="BS38" s="31">
        <f>CG38</f>
        <v>250.7736</v>
      </c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5"/>
      <c r="CG38" s="31">
        <f>'[2]Оборудование'!$G$61</f>
        <v>250.7736</v>
      </c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5"/>
      <c r="CU38" s="23" t="s">
        <v>46</v>
      </c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5"/>
      <c r="DI38" s="23" t="s">
        <v>91</v>
      </c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5"/>
      <c r="DY38" s="23" t="s">
        <v>91</v>
      </c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5"/>
      <c r="EO38" s="23" t="s">
        <v>91</v>
      </c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5"/>
      <c r="FT38" s="16">
        <f t="shared" si="1"/>
        <v>0.2451257224040035</v>
      </c>
    </row>
    <row r="39" spans="1:176" s="16" customFormat="1" ht="63.75" customHeight="1">
      <c r="A39" s="26" t="s">
        <v>176</v>
      </c>
      <c r="B39" s="27"/>
      <c r="C39" s="27"/>
      <c r="D39" s="27"/>
      <c r="E39" s="27"/>
      <c r="F39" s="27"/>
      <c r="G39" s="27"/>
      <c r="H39" s="28"/>
      <c r="I39" s="19"/>
      <c r="J39" s="29" t="s">
        <v>148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26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8"/>
      <c r="BE39" s="26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8"/>
      <c r="BS39" s="31">
        <f t="shared" si="0"/>
        <v>658.812</v>
      </c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5"/>
      <c r="CG39" s="31">
        <f>'[2]Оборудование'!$G$66</f>
        <v>658.812</v>
      </c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5"/>
      <c r="CU39" s="23" t="s">
        <v>46</v>
      </c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5"/>
      <c r="DI39" s="23" t="s">
        <v>91</v>
      </c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5"/>
      <c r="DY39" s="23" t="s">
        <v>91</v>
      </c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5"/>
      <c r="EO39" s="23" t="s">
        <v>91</v>
      </c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5"/>
      <c r="FT39" s="16">
        <f t="shared" si="1"/>
        <v>0.6439743554681447</v>
      </c>
    </row>
    <row r="40" spans="1:161" s="18" customFormat="1" ht="25.5" customHeight="1">
      <c r="A40" s="41" t="s">
        <v>8</v>
      </c>
      <c r="B40" s="42"/>
      <c r="C40" s="42"/>
      <c r="D40" s="42"/>
      <c r="E40" s="42"/>
      <c r="F40" s="42"/>
      <c r="G40" s="42"/>
      <c r="H40" s="43"/>
      <c r="I40" s="17"/>
      <c r="J40" s="46" t="s">
        <v>38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7"/>
      <c r="AQ40" s="41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3"/>
      <c r="BE40" s="41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3"/>
      <c r="BS40" s="40">
        <v>0</v>
      </c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9"/>
      <c r="CG40" s="40">
        <v>0</v>
      </c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9"/>
      <c r="CU40" s="37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9"/>
      <c r="DI40" s="37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9"/>
      <c r="DY40" s="37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9"/>
      <c r="EO40" s="37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9"/>
    </row>
    <row r="41" spans="1:161" s="18" customFormat="1" ht="25.5" customHeight="1">
      <c r="A41" s="41" t="s">
        <v>22</v>
      </c>
      <c r="B41" s="42"/>
      <c r="C41" s="42"/>
      <c r="D41" s="42"/>
      <c r="E41" s="42"/>
      <c r="F41" s="42"/>
      <c r="G41" s="42"/>
      <c r="H41" s="43"/>
      <c r="I41" s="17"/>
      <c r="J41" s="46" t="s">
        <v>39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7"/>
      <c r="AQ41" s="41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3"/>
      <c r="BE41" s="41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3"/>
      <c r="BS41" s="40">
        <f>SUM(BS42:CF44)</f>
        <v>51</v>
      </c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9"/>
      <c r="CG41" s="40">
        <f>SUM(CG42:CT44)</f>
        <v>51</v>
      </c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9"/>
      <c r="CU41" s="37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9"/>
      <c r="DI41" s="37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9"/>
      <c r="DY41" s="37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9"/>
      <c r="EO41" s="37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9"/>
    </row>
    <row r="42" spans="1:161" s="16" customFormat="1" ht="26.25" customHeight="1">
      <c r="A42" s="26" t="s">
        <v>40</v>
      </c>
      <c r="B42" s="27"/>
      <c r="C42" s="27"/>
      <c r="D42" s="27"/>
      <c r="E42" s="27"/>
      <c r="F42" s="27"/>
      <c r="G42" s="27"/>
      <c r="H42" s="28"/>
      <c r="I42" s="19"/>
      <c r="J42" s="29" t="s">
        <v>124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26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8"/>
      <c r="BE42" s="26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8"/>
      <c r="BS42" s="31">
        <f>CG42</f>
        <v>17</v>
      </c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5"/>
      <c r="CG42" s="31">
        <f>'[2]ПВНА'!$J$20</f>
        <v>17</v>
      </c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5"/>
      <c r="CU42" s="32" t="s">
        <v>46</v>
      </c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4"/>
      <c r="DI42" s="23" t="s">
        <v>91</v>
      </c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5"/>
      <c r="DY42" s="23" t="s">
        <v>91</v>
      </c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5"/>
      <c r="EO42" s="23" t="s">
        <v>91</v>
      </c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5"/>
    </row>
    <row r="43" spans="1:161" s="16" customFormat="1" ht="40.5" customHeight="1">
      <c r="A43" s="26" t="s">
        <v>117</v>
      </c>
      <c r="B43" s="27"/>
      <c r="C43" s="27"/>
      <c r="D43" s="27"/>
      <c r="E43" s="27"/>
      <c r="F43" s="27"/>
      <c r="G43" s="27"/>
      <c r="H43" s="28"/>
      <c r="I43" s="19"/>
      <c r="J43" s="29" t="s">
        <v>125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26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8"/>
      <c r="BE43" s="26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8"/>
      <c r="BS43" s="31">
        <f>CG43</f>
        <v>17</v>
      </c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5"/>
      <c r="CG43" s="31">
        <f>'[2]ПВНА'!$J$21</f>
        <v>17</v>
      </c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5"/>
      <c r="CU43" s="32" t="s">
        <v>46</v>
      </c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4"/>
      <c r="DI43" s="23" t="s">
        <v>91</v>
      </c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5"/>
      <c r="DY43" s="23" t="s">
        <v>91</v>
      </c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5"/>
      <c r="EO43" s="23" t="s">
        <v>91</v>
      </c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5"/>
    </row>
    <row r="44" spans="1:161" s="16" customFormat="1" ht="49.5" customHeight="1">
      <c r="A44" s="26" t="s">
        <v>118</v>
      </c>
      <c r="B44" s="27"/>
      <c r="C44" s="27"/>
      <c r="D44" s="27"/>
      <c r="E44" s="27"/>
      <c r="F44" s="27"/>
      <c r="G44" s="27"/>
      <c r="H44" s="28"/>
      <c r="I44" s="19"/>
      <c r="J44" s="29" t="s">
        <v>126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/>
      <c r="AQ44" s="26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8"/>
      <c r="BE44" s="26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8"/>
      <c r="BS44" s="31">
        <f>CG44</f>
        <v>17</v>
      </c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5"/>
      <c r="CG44" s="31">
        <f>'[2]ПВНА'!$J$22</f>
        <v>17</v>
      </c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5"/>
      <c r="CU44" s="32" t="s">
        <v>46</v>
      </c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4"/>
      <c r="DI44" s="23" t="s">
        <v>91</v>
      </c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5"/>
      <c r="DY44" s="23" t="s">
        <v>91</v>
      </c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5"/>
      <c r="EO44" s="23" t="s">
        <v>91</v>
      </c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5"/>
    </row>
  </sheetData>
  <sheetProtection/>
  <mergeCells count="358">
    <mergeCell ref="A6:FE6"/>
    <mergeCell ref="CB3:EG3"/>
    <mergeCell ref="CB4:EG4"/>
    <mergeCell ref="AQ5:AT5"/>
    <mergeCell ref="A9:H10"/>
    <mergeCell ref="I9:AP10"/>
    <mergeCell ref="AQ9:BR9"/>
    <mergeCell ref="BS9:DH9"/>
    <mergeCell ref="DI9:FE9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A19:H19"/>
    <mergeCell ref="J19:AP19"/>
    <mergeCell ref="AQ19:BD19"/>
    <mergeCell ref="BE19:BR19"/>
    <mergeCell ref="BS19:CF19"/>
    <mergeCell ref="CG19:CT19"/>
    <mergeCell ref="CU16:DH16"/>
    <mergeCell ref="CG20:CT20"/>
    <mergeCell ref="CU20:DH20"/>
    <mergeCell ref="DI20:DX20"/>
    <mergeCell ref="DY20:EN20"/>
    <mergeCell ref="EO19:FE19"/>
    <mergeCell ref="DY16:EN16"/>
    <mergeCell ref="EO16:FE16"/>
    <mergeCell ref="EO15:FE15"/>
    <mergeCell ref="CU19:DH19"/>
    <mergeCell ref="DI19:DX19"/>
    <mergeCell ref="DY19:EN19"/>
    <mergeCell ref="CU17:DH17"/>
    <mergeCell ref="CU21:DH21"/>
    <mergeCell ref="DI21:DX21"/>
    <mergeCell ref="DY21:EN21"/>
    <mergeCell ref="DY18:EN18"/>
    <mergeCell ref="DI16:DX16"/>
    <mergeCell ref="EO36:FE36"/>
    <mergeCell ref="EO20:FE20"/>
    <mergeCell ref="A20:H20"/>
    <mergeCell ref="J20:AP20"/>
    <mergeCell ref="AQ20:BD20"/>
    <mergeCell ref="BE20:BR20"/>
    <mergeCell ref="BS20:CF20"/>
    <mergeCell ref="A21:H21"/>
    <mergeCell ref="J21:AP21"/>
    <mergeCell ref="AQ21:BD21"/>
    <mergeCell ref="BE21:BR21"/>
    <mergeCell ref="BS21:CF21"/>
    <mergeCell ref="CG21:CT21"/>
    <mergeCell ref="EO21:FE21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27:FE27"/>
    <mergeCell ref="A35:H35"/>
    <mergeCell ref="J35:AP35"/>
    <mergeCell ref="AQ35:BD35"/>
    <mergeCell ref="BE35:BR35"/>
    <mergeCell ref="BS35:CF35"/>
    <mergeCell ref="CG35:CT35"/>
    <mergeCell ref="DI31:DX31"/>
    <mergeCell ref="DY31:EN31"/>
    <mergeCell ref="EO31:FE31"/>
    <mergeCell ref="DY24:EN24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A24:H24"/>
    <mergeCell ref="J24:AP24"/>
    <mergeCell ref="AQ24:BD24"/>
    <mergeCell ref="BE24:BR24"/>
    <mergeCell ref="BS24:CF24"/>
    <mergeCell ref="CG24:CT24"/>
    <mergeCell ref="A25:H25"/>
    <mergeCell ref="J25:AP25"/>
    <mergeCell ref="AQ25:BD25"/>
    <mergeCell ref="BE25:BR25"/>
    <mergeCell ref="BS25:CF25"/>
    <mergeCell ref="CG25:CT25"/>
    <mergeCell ref="CU26:DH26"/>
    <mergeCell ref="DI26:DX26"/>
    <mergeCell ref="DY26:EN26"/>
    <mergeCell ref="EO25:FE25"/>
    <mergeCell ref="EO24:FE24"/>
    <mergeCell ref="CU25:DH25"/>
    <mergeCell ref="DI25:DX25"/>
    <mergeCell ref="DY25:EN25"/>
    <mergeCell ref="CU24:DH24"/>
    <mergeCell ref="DI24:DX24"/>
    <mergeCell ref="A26:H26"/>
    <mergeCell ref="J26:AP26"/>
    <mergeCell ref="AQ26:BD26"/>
    <mergeCell ref="BE26:BR26"/>
    <mergeCell ref="BS26:CF26"/>
    <mergeCell ref="CG26:CT26"/>
    <mergeCell ref="A40:H40"/>
    <mergeCell ref="CG39:CT39"/>
    <mergeCell ref="CU39:DH39"/>
    <mergeCell ref="DI39:DX39"/>
    <mergeCell ref="DY39:EN39"/>
    <mergeCell ref="EO26:FE26"/>
    <mergeCell ref="A32:H32"/>
    <mergeCell ref="J32:AP32"/>
    <mergeCell ref="AQ32:BD32"/>
    <mergeCell ref="BE32:BR32"/>
    <mergeCell ref="EO39:FE39"/>
    <mergeCell ref="EO32:FE32"/>
    <mergeCell ref="A39:H39"/>
    <mergeCell ref="J39:AP39"/>
    <mergeCell ref="AQ39:BD39"/>
    <mergeCell ref="BE39:BR39"/>
    <mergeCell ref="BS39:CF39"/>
    <mergeCell ref="BS32:CF32"/>
    <mergeCell ref="CG32:CT32"/>
    <mergeCell ref="CU32:DH32"/>
    <mergeCell ref="J40:AP40"/>
    <mergeCell ref="AQ40:BD40"/>
    <mergeCell ref="BE40:BR40"/>
    <mergeCell ref="BS40:CF40"/>
    <mergeCell ref="CG40:CT40"/>
    <mergeCell ref="EO40:FE40"/>
    <mergeCell ref="DI40:DX40"/>
    <mergeCell ref="DY40:EN40"/>
    <mergeCell ref="CU40:DH40"/>
    <mergeCell ref="CU41:DH41"/>
    <mergeCell ref="DI41:DX41"/>
    <mergeCell ref="DY41:EN41"/>
    <mergeCell ref="EO41:FE41"/>
    <mergeCell ref="A41:H41"/>
    <mergeCell ref="J41:AP41"/>
    <mergeCell ref="AQ41:BD41"/>
    <mergeCell ref="BE41:BR41"/>
    <mergeCell ref="BS41:CF41"/>
    <mergeCell ref="CG41:CT41"/>
    <mergeCell ref="CU35:DH35"/>
    <mergeCell ref="DI35:DX35"/>
    <mergeCell ref="DY35:EN35"/>
    <mergeCell ref="EO35:FE35"/>
    <mergeCell ref="DI32:DX32"/>
    <mergeCell ref="DY32:EN32"/>
    <mergeCell ref="CU33:DH33"/>
    <mergeCell ref="DI33:DX33"/>
    <mergeCell ref="DY33:EN33"/>
    <mergeCell ref="EO33:FE33"/>
    <mergeCell ref="A17:H17"/>
    <mergeCell ref="J17:AP17"/>
    <mergeCell ref="AQ17:BD17"/>
    <mergeCell ref="BE17:BR17"/>
    <mergeCell ref="BS17:CF17"/>
    <mergeCell ref="CG17:CT17"/>
    <mergeCell ref="CU31:DH31"/>
    <mergeCell ref="DI17:DX17"/>
    <mergeCell ref="DY17:EN17"/>
    <mergeCell ref="EO17:FE17"/>
    <mergeCell ref="A16:H16"/>
    <mergeCell ref="J16:AP16"/>
    <mergeCell ref="AQ16:BD16"/>
    <mergeCell ref="BE16:BR16"/>
    <mergeCell ref="BS16:CF16"/>
    <mergeCell ref="CG16:CT16"/>
    <mergeCell ref="A31:H31"/>
    <mergeCell ref="J31:AP31"/>
    <mergeCell ref="AQ31:BD31"/>
    <mergeCell ref="BE31:BR31"/>
    <mergeCell ref="BS31:CF31"/>
    <mergeCell ref="CG31:CT31"/>
    <mergeCell ref="DY30:EN30"/>
    <mergeCell ref="A7:FE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28:EN28"/>
    <mergeCell ref="EO18:FE18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29:EN29"/>
    <mergeCell ref="EO30:FE30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EO29:FE29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42:H42"/>
    <mergeCell ref="J42:AP42"/>
    <mergeCell ref="AQ42:BD42"/>
    <mergeCell ref="BE42:BR42"/>
    <mergeCell ref="BS42:CF42"/>
    <mergeCell ref="CG42:CT42"/>
    <mergeCell ref="CU42:DH42"/>
    <mergeCell ref="DI42:DX42"/>
    <mergeCell ref="DY42:EN42"/>
    <mergeCell ref="EO42:FE42"/>
    <mergeCell ref="A43:H43"/>
    <mergeCell ref="J43:AP43"/>
    <mergeCell ref="AQ43:BD43"/>
    <mergeCell ref="BE43:BR43"/>
    <mergeCell ref="BS43:CF43"/>
    <mergeCell ref="CG43:CT43"/>
    <mergeCell ref="A44:H44"/>
    <mergeCell ref="J44:AP44"/>
    <mergeCell ref="AQ44:BD44"/>
    <mergeCell ref="BE44:BR44"/>
    <mergeCell ref="BS44:CF44"/>
    <mergeCell ref="CG44:CT44"/>
    <mergeCell ref="CU44:DH44"/>
    <mergeCell ref="DI44:DX44"/>
    <mergeCell ref="DY44:EN44"/>
    <mergeCell ref="EO44:FE44"/>
    <mergeCell ref="CU43:DH43"/>
    <mergeCell ref="DI43:DX43"/>
    <mergeCell ref="DY43:EN43"/>
    <mergeCell ref="EO43:FE43"/>
    <mergeCell ref="A33:H33"/>
    <mergeCell ref="J33:AP33"/>
    <mergeCell ref="AQ33:BD33"/>
    <mergeCell ref="BE33:BR33"/>
    <mergeCell ref="BS33:CF33"/>
    <mergeCell ref="CG33:CT33"/>
    <mergeCell ref="A34:H34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A37:H37"/>
    <mergeCell ref="J37:AP37"/>
    <mergeCell ref="AQ37:BD37"/>
    <mergeCell ref="BE37:BR37"/>
    <mergeCell ref="BS37:CF37"/>
    <mergeCell ref="CG37:CT37"/>
    <mergeCell ref="A38:H38"/>
    <mergeCell ref="J38:AP38"/>
    <mergeCell ref="AQ38:BD38"/>
    <mergeCell ref="BE38:BR38"/>
    <mergeCell ref="BS38:CF38"/>
    <mergeCell ref="CG38:CT38"/>
    <mergeCell ref="CU38:DH38"/>
    <mergeCell ref="DI38:DX38"/>
    <mergeCell ref="DY38:EN38"/>
    <mergeCell ref="EO38:FE38"/>
    <mergeCell ref="CU37:DH37"/>
    <mergeCell ref="DI37:DX37"/>
    <mergeCell ref="DY37:EN37"/>
    <mergeCell ref="EO37:FE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CY28" sqref="CY28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8" t="s">
        <v>41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13" customFormat="1" ht="15.75">
      <c r="AP5" s="15" t="s">
        <v>114</v>
      </c>
      <c r="AQ5" s="45" t="s">
        <v>61</v>
      </c>
      <c r="AR5" s="45"/>
      <c r="AS5" s="45"/>
      <c r="AT5" s="45"/>
      <c r="AU5" s="13" t="s">
        <v>26</v>
      </c>
    </row>
    <row r="6" spans="1:161" s="13" customFormat="1" ht="21.75" customHeight="1">
      <c r="A6" s="35" t="s">
        <v>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</row>
    <row r="7" spans="1:161" s="13" customFormat="1" ht="21.75" customHeight="1">
      <c r="A7" s="35" t="s">
        <v>112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</row>
    <row r="9" spans="1:161" s="16" customFormat="1" ht="28.5" customHeight="1">
      <c r="A9" s="58" t="s">
        <v>9</v>
      </c>
      <c r="B9" s="59"/>
      <c r="C9" s="59"/>
      <c r="D9" s="59"/>
      <c r="E9" s="59"/>
      <c r="F9" s="59"/>
      <c r="G9" s="59"/>
      <c r="H9" s="60"/>
      <c r="I9" s="58" t="s">
        <v>10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52" t="s">
        <v>13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14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18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66" customHeight="1">
      <c r="A10" s="61"/>
      <c r="B10" s="62"/>
      <c r="C10" s="62"/>
      <c r="D10" s="62"/>
      <c r="E10" s="62"/>
      <c r="F10" s="62"/>
      <c r="G10" s="62"/>
      <c r="H10" s="63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3"/>
      <c r="AQ10" s="52" t="s">
        <v>11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4"/>
      <c r="BE10" s="52" t="s">
        <v>12</v>
      </c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4"/>
      <c r="BS10" s="52" t="s">
        <v>15</v>
      </c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4"/>
      <c r="CG10" s="52" t="s">
        <v>16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4"/>
      <c r="CU10" s="52" t="s">
        <v>17</v>
      </c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4"/>
      <c r="DI10" s="52" t="s">
        <v>19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 t="s">
        <v>20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4"/>
      <c r="EO10" s="52" t="s">
        <v>21</v>
      </c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:161" s="16" customFormat="1" ht="12.75">
      <c r="A11" s="55" t="s">
        <v>0</v>
      </c>
      <c r="B11" s="56"/>
      <c r="C11" s="56"/>
      <c r="D11" s="56"/>
      <c r="E11" s="56"/>
      <c r="F11" s="56"/>
      <c r="G11" s="56"/>
      <c r="H11" s="57"/>
      <c r="I11" s="55" t="s">
        <v>1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7"/>
      <c r="AQ11" s="55" t="s">
        <v>2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7"/>
      <c r="BE11" s="55" t="s">
        <v>3</v>
      </c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7"/>
      <c r="BS11" s="55" t="s">
        <v>4</v>
      </c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7"/>
      <c r="CG11" s="55" t="s">
        <v>5</v>
      </c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7"/>
      <c r="CU11" s="55" t="s">
        <v>8</v>
      </c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7"/>
      <c r="DI11" s="55" t="s">
        <v>22</v>
      </c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7"/>
      <c r="DY11" s="55" t="s">
        <v>23</v>
      </c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7"/>
      <c r="EO11" s="55" t="s">
        <v>24</v>
      </c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18" customFormat="1" ht="12.75">
      <c r="A12" s="41" t="s">
        <v>0</v>
      </c>
      <c r="B12" s="42"/>
      <c r="C12" s="42"/>
      <c r="D12" s="42"/>
      <c r="E12" s="42"/>
      <c r="F12" s="42"/>
      <c r="G12" s="42"/>
      <c r="H12" s="43"/>
      <c r="I12" s="17"/>
      <c r="J12" s="46" t="s">
        <v>27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3"/>
      <c r="BS12" s="40">
        <f>BS13+BS21+BS23+BS24</f>
        <v>0</v>
      </c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7"/>
      <c r="CG12" s="40">
        <f>CG13+CG21+CG23+CG24</f>
        <v>0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7"/>
      <c r="CU12" s="37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9"/>
      <c r="DI12" s="37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9"/>
      <c r="EO12" s="37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18" customFormat="1" ht="38.25" customHeight="1">
      <c r="A13" s="41" t="s">
        <v>1</v>
      </c>
      <c r="B13" s="42"/>
      <c r="C13" s="42"/>
      <c r="D13" s="42"/>
      <c r="E13" s="42"/>
      <c r="F13" s="42"/>
      <c r="G13" s="42"/>
      <c r="H13" s="43"/>
      <c r="I13" s="17"/>
      <c r="J13" s="46" t="s">
        <v>28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AQ13" s="41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3"/>
      <c r="BE13" s="41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3"/>
      <c r="BS13" s="40">
        <f>BS15+BS17+BS19</f>
        <v>0</v>
      </c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7"/>
      <c r="CG13" s="40">
        <f>CG15+CG17+CG19</f>
        <v>0</v>
      </c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7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9"/>
      <c r="DI13" s="37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7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9"/>
      <c r="EO13" s="37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16" customFormat="1" ht="12.75">
      <c r="A14" s="26" t="s">
        <v>29</v>
      </c>
      <c r="B14" s="27"/>
      <c r="C14" s="27"/>
      <c r="D14" s="27"/>
      <c r="E14" s="27"/>
      <c r="F14" s="27"/>
      <c r="G14" s="27"/>
      <c r="H14" s="28"/>
      <c r="I14" s="1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  <c r="AQ14" s="26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8"/>
      <c r="BE14" s="26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8"/>
      <c r="BS14" s="31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5"/>
      <c r="CG14" s="31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5"/>
      <c r="CU14" s="23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5"/>
      <c r="DI14" s="23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5"/>
      <c r="DY14" s="23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5"/>
      <c r="EO14" s="23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18" customFormat="1" ht="37.5" customHeight="1">
      <c r="A15" s="41" t="s">
        <v>2</v>
      </c>
      <c r="B15" s="42"/>
      <c r="C15" s="42"/>
      <c r="D15" s="42"/>
      <c r="E15" s="42"/>
      <c r="F15" s="42"/>
      <c r="G15" s="42"/>
      <c r="H15" s="43"/>
      <c r="I15" s="17"/>
      <c r="J15" s="46" t="s">
        <v>30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41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3"/>
      <c r="BE15" s="41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3"/>
      <c r="BS15" s="40">
        <f>SUM(BS16:CF16)</f>
        <v>0</v>
      </c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7"/>
      <c r="CG15" s="40">
        <f>SUM(CG16:CT16)</f>
        <v>0</v>
      </c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7"/>
      <c r="CU15" s="49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1"/>
      <c r="DI15" s="37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9"/>
      <c r="DY15" s="37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9"/>
      <c r="EO15" s="37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16" customFormat="1" ht="16.5" customHeight="1">
      <c r="A16" s="26" t="s">
        <v>31</v>
      </c>
      <c r="B16" s="27"/>
      <c r="C16" s="27"/>
      <c r="D16" s="27"/>
      <c r="E16" s="27"/>
      <c r="F16" s="27"/>
      <c r="G16" s="27"/>
      <c r="H16" s="28"/>
      <c r="I16" s="1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2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31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5"/>
      <c r="CG16" s="31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5"/>
      <c r="CU16" s="32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23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5"/>
      <c r="DY16" s="32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4"/>
      <c r="EO16" s="23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18" customFormat="1" ht="12.75">
      <c r="A17" s="41" t="s">
        <v>3</v>
      </c>
      <c r="B17" s="42"/>
      <c r="C17" s="42"/>
      <c r="D17" s="42"/>
      <c r="E17" s="42"/>
      <c r="F17" s="42"/>
      <c r="G17" s="42"/>
      <c r="H17" s="43"/>
      <c r="I17" s="17"/>
      <c r="J17" s="46" t="s">
        <v>32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41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3"/>
      <c r="BE17" s="41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3"/>
      <c r="BS17" s="40">
        <f>SUM(BS18:CF18)</f>
        <v>0</v>
      </c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7"/>
      <c r="CG17" s="40">
        <f>SUM(CG18:CT18)</f>
        <v>0</v>
      </c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7"/>
      <c r="CU17" s="37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9"/>
      <c r="DI17" s="37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9"/>
      <c r="DY17" s="37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9"/>
      <c r="EO17" s="37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16" customFormat="1" ht="13.5" customHeight="1">
      <c r="A18" s="26" t="s">
        <v>33</v>
      </c>
      <c r="B18" s="27"/>
      <c r="C18" s="27"/>
      <c r="D18" s="27"/>
      <c r="E18" s="27"/>
      <c r="F18" s="27"/>
      <c r="G18" s="27"/>
      <c r="H18" s="28"/>
      <c r="I18" s="1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26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1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5"/>
      <c r="CG18" s="31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5"/>
      <c r="CU18" s="23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5"/>
      <c r="DI18" s="23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23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5"/>
      <c r="EO18" s="23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18" customFormat="1" ht="25.5" customHeight="1">
      <c r="A19" s="41" t="s">
        <v>4</v>
      </c>
      <c r="B19" s="42"/>
      <c r="C19" s="42"/>
      <c r="D19" s="42"/>
      <c r="E19" s="42"/>
      <c r="F19" s="42"/>
      <c r="G19" s="42"/>
      <c r="H19" s="43"/>
      <c r="I19" s="17"/>
      <c r="J19" s="46" t="s">
        <v>34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41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3"/>
      <c r="BE19" s="41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3"/>
      <c r="BS19" s="40">
        <f>SUM(BS20:CF20)</f>
        <v>0</v>
      </c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7"/>
      <c r="CG19" s="40">
        <f>SUM(CG20:CT20)</f>
        <v>0</v>
      </c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7"/>
      <c r="CU19" s="40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9"/>
      <c r="DI19" s="37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9"/>
      <c r="DY19" s="37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9"/>
      <c r="EO19" s="37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16" customFormat="1" ht="17.25" customHeight="1">
      <c r="A20" s="26" t="s">
        <v>35</v>
      </c>
      <c r="B20" s="27"/>
      <c r="C20" s="27"/>
      <c r="D20" s="27"/>
      <c r="E20" s="27"/>
      <c r="F20" s="27"/>
      <c r="G20" s="27"/>
      <c r="H20" s="28"/>
      <c r="I20" s="1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26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8"/>
      <c r="BS20" s="31">
        <f>'[1]TDSheet'!$H$104*0+'[1]TDSheet'!$I$104*0</f>
        <v>0</v>
      </c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5"/>
      <c r="CG20" s="31">
        <f>'[1]TDSheet'!$T$104*0</f>
        <v>0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5"/>
      <c r="CU20" s="23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5"/>
      <c r="DI20" s="23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5"/>
      <c r="DY20" s="23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5"/>
      <c r="EO20" s="23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18" customFormat="1" ht="38.25" customHeight="1">
      <c r="A21" s="41" t="s">
        <v>5</v>
      </c>
      <c r="B21" s="42"/>
      <c r="C21" s="42"/>
      <c r="D21" s="42"/>
      <c r="E21" s="42"/>
      <c r="F21" s="42"/>
      <c r="G21" s="42"/>
      <c r="H21" s="43"/>
      <c r="I21" s="17"/>
      <c r="J21" s="46" t="s">
        <v>36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7"/>
      <c r="AQ21" s="41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3"/>
      <c r="BE21" s="41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3"/>
      <c r="BS21" s="40">
        <f>SUM(BS22:CF22)</f>
        <v>0</v>
      </c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7"/>
      <c r="CG21" s="40">
        <f>SUM(CG22:CT22)</f>
        <v>0</v>
      </c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7"/>
      <c r="CU21" s="37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37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9"/>
      <c r="DY21" s="37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9"/>
      <c r="EO21" s="37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16" customFormat="1" ht="18" customHeight="1">
      <c r="A22" s="26" t="s">
        <v>37</v>
      </c>
      <c r="B22" s="27"/>
      <c r="C22" s="27"/>
      <c r="D22" s="27"/>
      <c r="E22" s="27"/>
      <c r="F22" s="27"/>
      <c r="G22" s="27"/>
      <c r="H22" s="28"/>
      <c r="I22" s="1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26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31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31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5"/>
      <c r="CU22" s="23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5"/>
      <c r="DI22" s="23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  <c r="DY22" s="23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5"/>
      <c r="EO22" s="23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18" customFormat="1" ht="25.5" customHeight="1">
      <c r="A23" s="41" t="s">
        <v>8</v>
      </c>
      <c r="B23" s="42"/>
      <c r="C23" s="42"/>
      <c r="D23" s="42"/>
      <c r="E23" s="42"/>
      <c r="F23" s="42"/>
      <c r="G23" s="42"/>
      <c r="H23" s="43"/>
      <c r="I23" s="17"/>
      <c r="J23" s="46" t="s">
        <v>38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7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/>
      <c r="BE23" s="41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3"/>
      <c r="BS23" s="40">
        <v>0</v>
      </c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7"/>
      <c r="CG23" s="40">
        <v>0</v>
      </c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7"/>
      <c r="CU23" s="37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9"/>
      <c r="DY23" s="37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9"/>
      <c r="EO23" s="37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18" customFormat="1" ht="25.5" customHeight="1">
      <c r="A24" s="41" t="s">
        <v>22</v>
      </c>
      <c r="B24" s="42"/>
      <c r="C24" s="42"/>
      <c r="D24" s="42"/>
      <c r="E24" s="42"/>
      <c r="F24" s="42"/>
      <c r="G24" s="42"/>
      <c r="H24" s="43"/>
      <c r="I24" s="17"/>
      <c r="J24" s="46" t="s">
        <v>39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7"/>
      <c r="AQ24" s="41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3"/>
      <c r="BE24" s="41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3"/>
      <c r="BS24" s="40">
        <f>SUM(BS25:CF25)</f>
        <v>0</v>
      </c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40">
        <f>SUM(CG25:CT25)</f>
        <v>0</v>
      </c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7"/>
      <c r="CU24" s="40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9"/>
      <c r="DY24" s="37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9"/>
      <c r="EO24" s="37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16" customFormat="1" ht="17.25" customHeight="1">
      <c r="A25" s="26" t="s">
        <v>40</v>
      </c>
      <c r="B25" s="27"/>
      <c r="C25" s="27"/>
      <c r="D25" s="27"/>
      <c r="E25" s="27"/>
      <c r="F25" s="27"/>
      <c r="G25" s="27"/>
      <c r="H25" s="28"/>
      <c r="I25" s="1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26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6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31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5"/>
      <c r="CG25" s="31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5"/>
      <c r="CU25" s="32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4"/>
      <c r="DI25" s="23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5"/>
      <c r="DY25" s="23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5"/>
      <c r="EO25" s="23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DT27" sqref="DT27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8" t="s">
        <v>41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13" customFormat="1" ht="15.75">
      <c r="AP5" s="15" t="s">
        <v>114</v>
      </c>
      <c r="AQ5" s="45" t="s">
        <v>61</v>
      </c>
      <c r="AR5" s="45"/>
      <c r="AS5" s="45"/>
      <c r="AT5" s="45"/>
      <c r="AU5" s="13" t="s">
        <v>26</v>
      </c>
    </row>
    <row r="6" spans="1:161" s="13" customFormat="1" ht="21.75" customHeight="1">
      <c r="A6" s="35" t="s">
        <v>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</row>
    <row r="7" spans="1:161" s="13" customFormat="1" ht="17.25" customHeight="1">
      <c r="A7" s="35" t="s">
        <v>113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</row>
    <row r="9" spans="1:161" s="16" customFormat="1" ht="28.5" customHeight="1">
      <c r="A9" s="58" t="s">
        <v>9</v>
      </c>
      <c r="B9" s="59"/>
      <c r="C9" s="59"/>
      <c r="D9" s="59"/>
      <c r="E9" s="59"/>
      <c r="F9" s="59"/>
      <c r="G9" s="59"/>
      <c r="H9" s="60"/>
      <c r="I9" s="58" t="s">
        <v>10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52" t="s">
        <v>13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14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18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66" customHeight="1">
      <c r="A10" s="61"/>
      <c r="B10" s="62"/>
      <c r="C10" s="62"/>
      <c r="D10" s="62"/>
      <c r="E10" s="62"/>
      <c r="F10" s="62"/>
      <c r="G10" s="62"/>
      <c r="H10" s="63"/>
      <c r="I10" s="6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3"/>
      <c r="AQ10" s="52" t="s">
        <v>11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4"/>
      <c r="BE10" s="52" t="s">
        <v>12</v>
      </c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4"/>
      <c r="BS10" s="52" t="s">
        <v>15</v>
      </c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4"/>
      <c r="CG10" s="52" t="s">
        <v>16</v>
      </c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4"/>
      <c r="CU10" s="52" t="s">
        <v>17</v>
      </c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4"/>
      <c r="DI10" s="52" t="s">
        <v>19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 t="s">
        <v>20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4"/>
      <c r="EO10" s="52" t="s">
        <v>21</v>
      </c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:161" s="16" customFormat="1" ht="12.75">
      <c r="A11" s="55" t="s">
        <v>0</v>
      </c>
      <c r="B11" s="56"/>
      <c r="C11" s="56"/>
      <c r="D11" s="56"/>
      <c r="E11" s="56"/>
      <c r="F11" s="56"/>
      <c r="G11" s="56"/>
      <c r="H11" s="57"/>
      <c r="I11" s="55" t="s">
        <v>1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7"/>
      <c r="AQ11" s="55" t="s">
        <v>2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7"/>
      <c r="BE11" s="55" t="s">
        <v>3</v>
      </c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7"/>
      <c r="BS11" s="55" t="s">
        <v>4</v>
      </c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7"/>
      <c r="CG11" s="55" t="s">
        <v>5</v>
      </c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7"/>
      <c r="CU11" s="55" t="s">
        <v>8</v>
      </c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7"/>
      <c r="DI11" s="55" t="s">
        <v>22</v>
      </c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7"/>
      <c r="DY11" s="55" t="s">
        <v>23</v>
      </c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7"/>
      <c r="EO11" s="55" t="s">
        <v>24</v>
      </c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1:161" s="18" customFormat="1" ht="12.75">
      <c r="A12" s="41" t="s">
        <v>0</v>
      </c>
      <c r="B12" s="42"/>
      <c r="C12" s="42"/>
      <c r="D12" s="42"/>
      <c r="E12" s="42"/>
      <c r="F12" s="42"/>
      <c r="G12" s="42"/>
      <c r="H12" s="43"/>
      <c r="I12" s="17"/>
      <c r="J12" s="46" t="s">
        <v>27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3"/>
      <c r="BS12" s="40">
        <f>BS13+BS21+BS23+BS24</f>
        <v>0</v>
      </c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7"/>
      <c r="CG12" s="40">
        <f>CG13+CG21+CG23+CG24</f>
        <v>0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7"/>
      <c r="CU12" s="37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9"/>
      <c r="DI12" s="37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9"/>
      <c r="EO12" s="37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18" customFormat="1" ht="38.25" customHeight="1">
      <c r="A13" s="41" t="s">
        <v>1</v>
      </c>
      <c r="B13" s="42"/>
      <c r="C13" s="42"/>
      <c r="D13" s="42"/>
      <c r="E13" s="42"/>
      <c r="F13" s="42"/>
      <c r="G13" s="42"/>
      <c r="H13" s="43"/>
      <c r="I13" s="17"/>
      <c r="J13" s="46" t="s">
        <v>28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AQ13" s="41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3"/>
      <c r="BE13" s="41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3"/>
      <c r="BS13" s="40">
        <f>BS15+BS17+BS19</f>
        <v>0</v>
      </c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7"/>
      <c r="CG13" s="40">
        <f>CG15+CG17+CG19</f>
        <v>0</v>
      </c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7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9"/>
      <c r="DI13" s="37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7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9"/>
      <c r="EO13" s="37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16" customFormat="1" ht="12.75">
      <c r="A14" s="26" t="s">
        <v>29</v>
      </c>
      <c r="B14" s="27"/>
      <c r="C14" s="27"/>
      <c r="D14" s="27"/>
      <c r="E14" s="27"/>
      <c r="F14" s="27"/>
      <c r="G14" s="27"/>
      <c r="H14" s="28"/>
      <c r="I14" s="1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  <c r="AQ14" s="26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8"/>
      <c r="BE14" s="26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8"/>
      <c r="BS14" s="31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5"/>
      <c r="CG14" s="31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5"/>
      <c r="CU14" s="23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5"/>
      <c r="DI14" s="23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5"/>
      <c r="DY14" s="23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5"/>
      <c r="EO14" s="23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18" customFormat="1" ht="37.5" customHeight="1">
      <c r="A15" s="41" t="s">
        <v>2</v>
      </c>
      <c r="B15" s="42"/>
      <c r="C15" s="42"/>
      <c r="D15" s="42"/>
      <c r="E15" s="42"/>
      <c r="F15" s="42"/>
      <c r="G15" s="42"/>
      <c r="H15" s="43"/>
      <c r="I15" s="17"/>
      <c r="J15" s="46" t="s">
        <v>30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41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3"/>
      <c r="BE15" s="41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3"/>
      <c r="BS15" s="40">
        <f>SUM(BS16:CF16)</f>
        <v>0</v>
      </c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7"/>
      <c r="CG15" s="40">
        <f>SUM(CG16:CT16)</f>
        <v>0</v>
      </c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7"/>
      <c r="CU15" s="49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1"/>
      <c r="DI15" s="37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9"/>
      <c r="DY15" s="37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9"/>
      <c r="EO15" s="37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16" customFormat="1" ht="17.25" customHeight="1">
      <c r="A16" s="26" t="s">
        <v>31</v>
      </c>
      <c r="B16" s="27"/>
      <c r="C16" s="27"/>
      <c r="D16" s="27"/>
      <c r="E16" s="27"/>
      <c r="F16" s="27"/>
      <c r="G16" s="27"/>
      <c r="H16" s="28"/>
      <c r="I16" s="1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2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31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5"/>
      <c r="CG16" s="31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5"/>
      <c r="CU16" s="32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23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5"/>
      <c r="DY16" s="32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4"/>
      <c r="EO16" s="23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18" customFormat="1" ht="12.75">
      <c r="A17" s="41" t="s">
        <v>3</v>
      </c>
      <c r="B17" s="42"/>
      <c r="C17" s="42"/>
      <c r="D17" s="42"/>
      <c r="E17" s="42"/>
      <c r="F17" s="42"/>
      <c r="G17" s="42"/>
      <c r="H17" s="43"/>
      <c r="I17" s="17"/>
      <c r="J17" s="46" t="s">
        <v>32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41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3"/>
      <c r="BE17" s="41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3"/>
      <c r="BS17" s="40">
        <f>SUM(BS18:CF18)</f>
        <v>0</v>
      </c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7"/>
      <c r="CG17" s="40">
        <f>SUM(CG18:CT18)</f>
        <v>0</v>
      </c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7"/>
      <c r="CU17" s="37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9"/>
      <c r="DI17" s="37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9"/>
      <c r="DY17" s="37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9"/>
      <c r="EO17" s="37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16" customFormat="1" ht="12.75" customHeight="1">
      <c r="A18" s="26" t="s">
        <v>33</v>
      </c>
      <c r="B18" s="27"/>
      <c r="C18" s="27"/>
      <c r="D18" s="27"/>
      <c r="E18" s="27"/>
      <c r="F18" s="27"/>
      <c r="G18" s="27"/>
      <c r="H18" s="28"/>
      <c r="I18" s="1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26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1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5"/>
      <c r="CG18" s="31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5"/>
      <c r="CU18" s="23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5"/>
      <c r="DI18" s="23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23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5"/>
      <c r="EO18" s="23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18" customFormat="1" ht="25.5" customHeight="1">
      <c r="A19" s="41" t="s">
        <v>4</v>
      </c>
      <c r="B19" s="42"/>
      <c r="C19" s="42"/>
      <c r="D19" s="42"/>
      <c r="E19" s="42"/>
      <c r="F19" s="42"/>
      <c r="G19" s="42"/>
      <c r="H19" s="43"/>
      <c r="I19" s="17"/>
      <c r="J19" s="46" t="s">
        <v>34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41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3"/>
      <c r="BE19" s="41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3"/>
      <c r="BS19" s="40">
        <f>SUM(BS20:CF20)</f>
        <v>0</v>
      </c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7"/>
      <c r="CG19" s="40">
        <f>SUM(CG20:CT20)</f>
        <v>0</v>
      </c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7"/>
      <c r="CU19" s="40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9"/>
      <c r="DI19" s="37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9"/>
      <c r="DY19" s="37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9"/>
      <c r="EO19" s="37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16" customFormat="1" ht="17.25" customHeight="1">
      <c r="A20" s="26" t="s">
        <v>35</v>
      </c>
      <c r="B20" s="27"/>
      <c r="C20" s="27"/>
      <c r="D20" s="27"/>
      <c r="E20" s="27"/>
      <c r="F20" s="27"/>
      <c r="G20" s="27"/>
      <c r="H20" s="28"/>
      <c r="I20" s="1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26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8"/>
      <c r="BS20" s="31">
        <f>'[1]TDSheet'!$H$104*0+'[1]TDSheet'!$I$104*0</f>
        <v>0</v>
      </c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5"/>
      <c r="CG20" s="31">
        <f>'[1]TDSheet'!$T$104*0</f>
        <v>0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5"/>
      <c r="CU20" s="23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5"/>
      <c r="DI20" s="23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5"/>
      <c r="DY20" s="23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5"/>
      <c r="EO20" s="23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18" customFormat="1" ht="38.25" customHeight="1">
      <c r="A21" s="41" t="s">
        <v>5</v>
      </c>
      <c r="B21" s="42"/>
      <c r="C21" s="42"/>
      <c r="D21" s="42"/>
      <c r="E21" s="42"/>
      <c r="F21" s="42"/>
      <c r="G21" s="42"/>
      <c r="H21" s="43"/>
      <c r="I21" s="17"/>
      <c r="J21" s="46" t="s">
        <v>36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7"/>
      <c r="AQ21" s="41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3"/>
      <c r="BE21" s="41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3"/>
      <c r="BS21" s="40">
        <f>SUM(BS22:CF22)</f>
        <v>0</v>
      </c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7"/>
      <c r="CG21" s="40">
        <f>SUM(CG22:CT22)</f>
        <v>0</v>
      </c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7"/>
      <c r="CU21" s="37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37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9"/>
      <c r="DY21" s="37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9"/>
      <c r="EO21" s="37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16" customFormat="1" ht="14.25" customHeight="1">
      <c r="A22" s="26" t="s">
        <v>37</v>
      </c>
      <c r="B22" s="27"/>
      <c r="C22" s="27"/>
      <c r="D22" s="27"/>
      <c r="E22" s="27"/>
      <c r="F22" s="27"/>
      <c r="G22" s="27"/>
      <c r="H22" s="28"/>
      <c r="I22" s="1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26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31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31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5"/>
      <c r="CU22" s="23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5"/>
      <c r="DI22" s="23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  <c r="DY22" s="23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5"/>
      <c r="EO22" s="23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18" customFormat="1" ht="25.5" customHeight="1">
      <c r="A23" s="41" t="s">
        <v>8</v>
      </c>
      <c r="B23" s="42"/>
      <c r="C23" s="42"/>
      <c r="D23" s="42"/>
      <c r="E23" s="42"/>
      <c r="F23" s="42"/>
      <c r="G23" s="42"/>
      <c r="H23" s="43"/>
      <c r="I23" s="17"/>
      <c r="J23" s="46" t="s">
        <v>38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7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/>
      <c r="BE23" s="41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3"/>
      <c r="BS23" s="40">
        <v>0</v>
      </c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7"/>
      <c r="CG23" s="40">
        <v>0</v>
      </c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7"/>
      <c r="CU23" s="37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9"/>
      <c r="DY23" s="37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9"/>
      <c r="EO23" s="37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18" customFormat="1" ht="25.5" customHeight="1">
      <c r="A24" s="41" t="s">
        <v>22</v>
      </c>
      <c r="B24" s="42"/>
      <c r="C24" s="42"/>
      <c r="D24" s="42"/>
      <c r="E24" s="42"/>
      <c r="F24" s="42"/>
      <c r="G24" s="42"/>
      <c r="H24" s="43"/>
      <c r="I24" s="17"/>
      <c r="J24" s="46" t="s">
        <v>39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7"/>
      <c r="AQ24" s="41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3"/>
      <c r="BE24" s="41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3"/>
      <c r="BS24" s="40">
        <f>SUM(BS25:CF25)</f>
        <v>0</v>
      </c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40">
        <f>SUM(CG25:CT25)</f>
        <v>0</v>
      </c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7"/>
      <c r="CU24" s="40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9"/>
      <c r="DY24" s="37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9"/>
      <c r="EO24" s="37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16" customFormat="1" ht="18" customHeight="1">
      <c r="A25" s="26" t="s">
        <v>40</v>
      </c>
      <c r="B25" s="27"/>
      <c r="C25" s="27"/>
      <c r="D25" s="27"/>
      <c r="E25" s="27"/>
      <c r="F25" s="27"/>
      <c r="G25" s="27"/>
      <c r="H25" s="28"/>
      <c r="I25" s="1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26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6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31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5"/>
      <c r="CG25" s="31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5"/>
      <c r="CU25" s="32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4"/>
      <c r="DI25" s="23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5"/>
      <c r="DY25" s="23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5"/>
      <c r="EO25" s="23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N27"/>
  <sheetViews>
    <sheetView view="pageBreakPreview" zoomScaleSheetLayoutView="100" zoomScalePageLayoutView="0" workbookViewId="0" topLeftCell="A1">
      <selection activeCell="DH30" sqref="DH30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8" width="0.875" style="11" customWidth="1"/>
    <col min="169" max="169" width="24.75390625" style="11" customWidth="1"/>
    <col min="170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8" t="s">
        <v>41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13" customFormat="1" ht="15.75">
      <c r="AP5" s="15" t="s">
        <v>114</v>
      </c>
      <c r="AQ5" s="45" t="s">
        <v>61</v>
      </c>
      <c r="AR5" s="45"/>
      <c r="AS5" s="45"/>
      <c r="AT5" s="45"/>
      <c r="AU5" s="13" t="s">
        <v>26</v>
      </c>
    </row>
    <row r="6" spans="1:161" s="13" customFormat="1" ht="21.75" customHeight="1">
      <c r="A6" s="35" t="s">
        <v>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</row>
    <row r="8" spans="1:161" s="16" customFormat="1" ht="28.5" customHeight="1">
      <c r="A8" s="58" t="s">
        <v>9</v>
      </c>
      <c r="B8" s="59"/>
      <c r="C8" s="59"/>
      <c r="D8" s="59"/>
      <c r="E8" s="59"/>
      <c r="F8" s="59"/>
      <c r="G8" s="59"/>
      <c r="H8" s="60"/>
      <c r="I8" s="58" t="s">
        <v>10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60"/>
      <c r="AQ8" s="52" t="s">
        <v>13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2" t="s">
        <v>14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52" t="s">
        <v>18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16" customFormat="1" ht="66" customHeight="1">
      <c r="A9" s="61"/>
      <c r="B9" s="62"/>
      <c r="C9" s="62"/>
      <c r="D9" s="62"/>
      <c r="E9" s="62"/>
      <c r="F9" s="62"/>
      <c r="G9" s="62"/>
      <c r="H9" s="63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52" t="s">
        <v>11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 t="s">
        <v>12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15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 t="s">
        <v>16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4"/>
      <c r="CU9" s="52" t="s">
        <v>17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19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 t="s">
        <v>20</v>
      </c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4"/>
      <c r="EO9" s="52" t="s">
        <v>21</v>
      </c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12.75">
      <c r="A10" s="55" t="s">
        <v>0</v>
      </c>
      <c r="B10" s="56"/>
      <c r="C10" s="56"/>
      <c r="D10" s="56"/>
      <c r="E10" s="56"/>
      <c r="F10" s="56"/>
      <c r="G10" s="56"/>
      <c r="H10" s="57"/>
      <c r="I10" s="55" t="s">
        <v>1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55" t="s">
        <v>2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7"/>
      <c r="BE10" s="55" t="s">
        <v>3</v>
      </c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4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7"/>
      <c r="CG10" s="55" t="s">
        <v>5</v>
      </c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7"/>
      <c r="CU10" s="55" t="s">
        <v>8</v>
      </c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7"/>
      <c r="DI10" s="55" t="s">
        <v>22</v>
      </c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7"/>
      <c r="DY10" s="55" t="s">
        <v>23</v>
      </c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7"/>
      <c r="EO10" s="55" t="s">
        <v>24</v>
      </c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18" customFormat="1" ht="12.75">
      <c r="A11" s="41" t="s">
        <v>0</v>
      </c>
      <c r="B11" s="42"/>
      <c r="C11" s="42"/>
      <c r="D11" s="42"/>
      <c r="E11" s="42"/>
      <c r="F11" s="42"/>
      <c r="G11" s="42"/>
      <c r="H11" s="43"/>
      <c r="I11" s="17"/>
      <c r="J11" s="46" t="s">
        <v>27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3"/>
      <c r="BE11" s="41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3"/>
      <c r="BS11" s="40">
        <f>BS12+BS19+BS26+BS27</f>
        <v>4681.98158</v>
      </c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7"/>
      <c r="CG11" s="40">
        <f>CG12+CG19+CG26+CG27</f>
        <v>4681.98158</v>
      </c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7"/>
      <c r="CU11" s="37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9"/>
      <c r="DI11" s="37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9"/>
      <c r="DY11" s="37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9"/>
      <c r="EO11" s="37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18" customFormat="1" ht="38.25" customHeight="1">
      <c r="A12" s="41" t="s">
        <v>1</v>
      </c>
      <c r="B12" s="42"/>
      <c r="C12" s="42"/>
      <c r="D12" s="42"/>
      <c r="E12" s="42"/>
      <c r="F12" s="42"/>
      <c r="G12" s="42"/>
      <c r="H12" s="43"/>
      <c r="I12" s="17"/>
      <c r="J12" s="46" t="s">
        <v>28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3"/>
      <c r="BS12" s="40">
        <f>BS14+BS15+BS17</f>
        <v>1959.96096</v>
      </c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7"/>
      <c r="CG12" s="40">
        <f>CG14+CG15+CG17</f>
        <v>1959.96096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7"/>
      <c r="CU12" s="37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9"/>
      <c r="DI12" s="37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9"/>
      <c r="EO12" s="37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16" customFormat="1" ht="12.75">
      <c r="A13" s="26" t="s">
        <v>29</v>
      </c>
      <c r="B13" s="27"/>
      <c r="C13" s="27"/>
      <c r="D13" s="27"/>
      <c r="E13" s="27"/>
      <c r="F13" s="27"/>
      <c r="G13" s="27"/>
      <c r="H13" s="28"/>
      <c r="I13" s="1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31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5"/>
      <c r="CG13" s="31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5"/>
      <c r="CU13" s="23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5"/>
      <c r="DI13" s="23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5"/>
      <c r="DY13" s="23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5"/>
      <c r="EO13" s="23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5"/>
    </row>
    <row r="14" spans="1:161" s="18" customFormat="1" ht="37.5" customHeight="1">
      <c r="A14" s="41" t="s">
        <v>2</v>
      </c>
      <c r="B14" s="42"/>
      <c r="C14" s="42"/>
      <c r="D14" s="42"/>
      <c r="E14" s="42"/>
      <c r="F14" s="42"/>
      <c r="G14" s="42"/>
      <c r="H14" s="43"/>
      <c r="I14" s="17"/>
      <c r="J14" s="46" t="s">
        <v>30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41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3"/>
      <c r="BE14" s="41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3"/>
      <c r="BS14" s="40">
        <v>0</v>
      </c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7"/>
      <c r="CG14" s="40">
        <v>0</v>
      </c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7"/>
      <c r="CU14" s="49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1"/>
      <c r="DI14" s="37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9"/>
      <c r="DY14" s="37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9"/>
      <c r="EO14" s="37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18" customFormat="1" ht="12.75">
      <c r="A15" s="41" t="s">
        <v>3</v>
      </c>
      <c r="B15" s="42"/>
      <c r="C15" s="42"/>
      <c r="D15" s="42"/>
      <c r="E15" s="42"/>
      <c r="F15" s="42"/>
      <c r="G15" s="42"/>
      <c r="H15" s="43"/>
      <c r="I15" s="17"/>
      <c r="J15" s="46" t="s">
        <v>32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41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3"/>
      <c r="BE15" s="41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3"/>
      <c r="BS15" s="40">
        <f>BS16</f>
        <v>1959.96096</v>
      </c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7"/>
      <c r="CG15" s="40">
        <f>CG16</f>
        <v>1959.96096</v>
      </c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7"/>
      <c r="CU15" s="37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9"/>
      <c r="DI15" s="37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9"/>
      <c r="DY15" s="37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9"/>
      <c r="EO15" s="37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16" customFormat="1" ht="45.75" customHeight="1">
      <c r="A16" s="26" t="s">
        <v>33</v>
      </c>
      <c r="B16" s="27"/>
      <c r="C16" s="27"/>
      <c r="D16" s="27"/>
      <c r="E16" s="27"/>
      <c r="F16" s="27"/>
      <c r="G16" s="27"/>
      <c r="H16" s="28"/>
      <c r="I16" s="19"/>
      <c r="J16" s="68" t="s">
        <v>71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9"/>
      <c r="AQ16" s="26" t="s">
        <v>115</v>
      </c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 t="s">
        <v>95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31">
        <f>CG16</f>
        <v>1959.96096</v>
      </c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5"/>
      <c r="CG16" s="31">
        <f>'[2]Стройка'!$H$59</f>
        <v>1959.96096</v>
      </c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5"/>
      <c r="CU16" s="23" t="s">
        <v>46</v>
      </c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5"/>
      <c r="DI16" s="23" t="s">
        <v>91</v>
      </c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5"/>
      <c r="DY16" s="23" t="s">
        <v>91</v>
      </c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5"/>
      <c r="EO16" s="23" t="s">
        <v>91</v>
      </c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18" customFormat="1" ht="25.5" customHeight="1">
      <c r="A17" s="41" t="s">
        <v>4</v>
      </c>
      <c r="B17" s="42"/>
      <c r="C17" s="42"/>
      <c r="D17" s="42"/>
      <c r="E17" s="42"/>
      <c r="F17" s="42"/>
      <c r="G17" s="42"/>
      <c r="H17" s="43"/>
      <c r="I17" s="17"/>
      <c r="J17" s="46" t="s">
        <v>34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41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3"/>
      <c r="BE17" s="41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3"/>
      <c r="BS17" s="40">
        <f>SUM(BS18:CF18)</f>
        <v>0</v>
      </c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7"/>
      <c r="CG17" s="40">
        <f>SUM(CG18:CT18)</f>
        <v>0</v>
      </c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7"/>
      <c r="CU17" s="40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9"/>
      <c r="DI17" s="37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9"/>
      <c r="DY17" s="37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9"/>
      <c r="EO17" s="37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16" customFormat="1" ht="25.5" customHeight="1">
      <c r="A18" s="26" t="s">
        <v>35</v>
      </c>
      <c r="B18" s="27"/>
      <c r="C18" s="27"/>
      <c r="D18" s="27"/>
      <c r="E18" s="27"/>
      <c r="F18" s="27"/>
      <c r="G18" s="27"/>
      <c r="H18" s="28"/>
      <c r="I18" s="19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  <c r="AQ18" s="26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1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5"/>
      <c r="CG18" s="31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5"/>
      <c r="CU18" s="23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5"/>
      <c r="DI18" s="23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23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5"/>
      <c r="EO18" s="23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18" customFormat="1" ht="38.25" customHeight="1">
      <c r="A19" s="41" t="s">
        <v>5</v>
      </c>
      <c r="B19" s="42"/>
      <c r="C19" s="42"/>
      <c r="D19" s="42"/>
      <c r="E19" s="42"/>
      <c r="F19" s="42"/>
      <c r="G19" s="42"/>
      <c r="H19" s="43"/>
      <c r="I19" s="17"/>
      <c r="J19" s="46" t="s">
        <v>36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41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3"/>
      <c r="BE19" s="41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3"/>
      <c r="BS19" s="40">
        <f>SUM(BS20:CF25)</f>
        <v>2722.0206200000002</v>
      </c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7"/>
      <c r="CG19" s="40">
        <f>SUM(CG20:CT25)</f>
        <v>2722.0206200000002</v>
      </c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7"/>
      <c r="CU19" s="37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9"/>
      <c r="DI19" s="37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9"/>
      <c r="DY19" s="37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9"/>
      <c r="EO19" s="37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70" s="16" customFormat="1" ht="51.75" customHeight="1">
      <c r="A20" s="26" t="s">
        <v>37</v>
      </c>
      <c r="B20" s="27"/>
      <c r="C20" s="27"/>
      <c r="D20" s="27"/>
      <c r="E20" s="27"/>
      <c r="F20" s="27"/>
      <c r="G20" s="27"/>
      <c r="H20" s="28"/>
      <c r="I20" s="19"/>
      <c r="J20" s="29" t="s">
        <v>168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26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8"/>
      <c r="BS20" s="31">
        <f aca="true" t="shared" si="0" ref="BS20:BS25">CG20</f>
        <v>200.72818</v>
      </c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5"/>
      <c r="CG20" s="31">
        <v>200.72818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5"/>
      <c r="CU20" s="23" t="s">
        <v>46</v>
      </c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5"/>
      <c r="DI20" s="23" t="s">
        <v>91</v>
      </c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5"/>
      <c r="DY20" s="23" t="s">
        <v>91</v>
      </c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5"/>
      <c r="EO20" s="23" t="s">
        <v>91</v>
      </c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  <c r="FN20" s="18"/>
    </row>
    <row r="21" spans="1:161" s="16" customFormat="1" ht="51.75" customHeight="1">
      <c r="A21" s="26" t="s">
        <v>76</v>
      </c>
      <c r="B21" s="27"/>
      <c r="C21" s="27"/>
      <c r="D21" s="27"/>
      <c r="E21" s="27"/>
      <c r="F21" s="27"/>
      <c r="G21" s="27"/>
      <c r="H21" s="28"/>
      <c r="I21" s="19"/>
      <c r="J21" s="29" t="s">
        <v>72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30"/>
      <c r="AQ21" s="26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6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8"/>
      <c r="BS21" s="31">
        <f t="shared" si="0"/>
        <v>811.624</v>
      </c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5"/>
      <c r="CG21" s="31">
        <f>'[2]Оборудование'!$G$20</f>
        <v>811.624</v>
      </c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5"/>
      <c r="CU21" s="23" t="s">
        <v>46</v>
      </c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5"/>
      <c r="DI21" s="23" t="s">
        <v>91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  <c r="DY21" s="23" t="s">
        <v>91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5"/>
      <c r="EO21" s="23" t="s">
        <v>91</v>
      </c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70" s="16" customFormat="1" ht="51.75" customHeight="1">
      <c r="A22" s="26" t="s">
        <v>77</v>
      </c>
      <c r="B22" s="27"/>
      <c r="C22" s="27"/>
      <c r="D22" s="27"/>
      <c r="E22" s="27"/>
      <c r="F22" s="27"/>
      <c r="G22" s="27"/>
      <c r="H22" s="28"/>
      <c r="I22" s="19"/>
      <c r="J22" s="29" t="s">
        <v>169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26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31">
        <f t="shared" si="0"/>
        <v>1527.24563</v>
      </c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31">
        <f>(1170481.23+161684.2+195080.2)/1000</f>
        <v>1527.24563</v>
      </c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5"/>
      <c r="CU22" s="23" t="s">
        <v>46</v>
      </c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5"/>
      <c r="DI22" s="23" t="s">
        <v>91</v>
      </c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  <c r="DY22" s="23" t="s">
        <v>91</v>
      </c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5"/>
      <c r="EO22" s="23" t="s">
        <v>91</v>
      </c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  <c r="FN22" s="18"/>
    </row>
    <row r="23" spans="1:161" s="16" customFormat="1" ht="35.25" customHeight="1">
      <c r="A23" s="26" t="s">
        <v>78</v>
      </c>
      <c r="B23" s="27"/>
      <c r="C23" s="27"/>
      <c r="D23" s="27"/>
      <c r="E23" s="27"/>
      <c r="F23" s="27"/>
      <c r="G23" s="27"/>
      <c r="H23" s="28"/>
      <c r="I23" s="19"/>
      <c r="J23" s="29" t="s">
        <v>50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/>
      <c r="AQ23" s="26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6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8"/>
      <c r="BS23" s="31">
        <f t="shared" si="0"/>
        <v>2.30401</v>
      </c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31">
        <f>'[2]Оборудование'!$G$56</f>
        <v>2.30401</v>
      </c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5"/>
      <c r="CU23" s="23" t="s">
        <v>46</v>
      </c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5"/>
      <c r="DI23" s="23" t="s">
        <v>91</v>
      </c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5"/>
      <c r="DY23" s="23" t="s">
        <v>91</v>
      </c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5"/>
      <c r="EO23" s="23" t="s">
        <v>91</v>
      </c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5"/>
    </row>
    <row r="24" spans="1:170" s="16" customFormat="1" ht="45" customHeight="1">
      <c r="A24" s="26" t="s">
        <v>79</v>
      </c>
      <c r="B24" s="27"/>
      <c r="C24" s="27"/>
      <c r="D24" s="27"/>
      <c r="E24" s="27"/>
      <c r="F24" s="27"/>
      <c r="G24" s="27"/>
      <c r="H24" s="28"/>
      <c r="I24" s="19"/>
      <c r="J24" s="29" t="s">
        <v>147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31">
        <f t="shared" si="0"/>
        <v>133.0608</v>
      </c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5"/>
      <c r="CG24" s="31">
        <f>'[2]Оборудование'!$G$62</f>
        <v>133.0608</v>
      </c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5"/>
      <c r="CU24" s="23" t="s">
        <v>46</v>
      </c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5"/>
      <c r="DI24" s="23" t="s">
        <v>91</v>
      </c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5"/>
      <c r="DY24" s="23" t="s">
        <v>91</v>
      </c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5"/>
      <c r="EO24" s="23" t="s">
        <v>91</v>
      </c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5"/>
      <c r="FN24" s="18"/>
    </row>
    <row r="25" spans="1:161" s="16" customFormat="1" ht="64.5" customHeight="1">
      <c r="A25" s="26" t="s">
        <v>86</v>
      </c>
      <c r="B25" s="27"/>
      <c r="C25" s="27"/>
      <c r="D25" s="27"/>
      <c r="E25" s="27"/>
      <c r="F25" s="27"/>
      <c r="G25" s="27"/>
      <c r="H25" s="28"/>
      <c r="I25" s="19"/>
      <c r="J25" s="29" t="s">
        <v>148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30"/>
      <c r="AQ25" s="26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6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31">
        <f t="shared" si="0"/>
        <v>47.058</v>
      </c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5"/>
      <c r="CG25" s="31">
        <f>'[2]Оборудование'!$G$64</f>
        <v>47.058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5"/>
      <c r="CU25" s="23" t="s">
        <v>46</v>
      </c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5"/>
      <c r="DI25" s="23" t="s">
        <v>91</v>
      </c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5"/>
      <c r="DY25" s="23" t="s">
        <v>91</v>
      </c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5"/>
      <c r="EO25" s="23" t="s">
        <v>91</v>
      </c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  <row r="26" spans="1:161" s="18" customFormat="1" ht="25.5" customHeight="1">
      <c r="A26" s="41" t="s">
        <v>8</v>
      </c>
      <c r="B26" s="42"/>
      <c r="C26" s="42"/>
      <c r="D26" s="42"/>
      <c r="E26" s="42"/>
      <c r="F26" s="42"/>
      <c r="G26" s="42"/>
      <c r="H26" s="43"/>
      <c r="I26" s="17"/>
      <c r="J26" s="46" t="s">
        <v>38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7"/>
      <c r="AQ26" s="41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3"/>
      <c r="BE26" s="41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3"/>
      <c r="BS26" s="40">
        <v>0</v>
      </c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7"/>
      <c r="CG26" s="40">
        <v>0</v>
      </c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7"/>
      <c r="CU26" s="37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9"/>
      <c r="DI26" s="37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9"/>
      <c r="DY26" s="37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9"/>
      <c r="EO26" s="37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9"/>
    </row>
    <row r="27" spans="1:161" s="18" customFormat="1" ht="25.5" customHeight="1">
      <c r="A27" s="41" t="s">
        <v>22</v>
      </c>
      <c r="B27" s="42"/>
      <c r="C27" s="42"/>
      <c r="D27" s="42"/>
      <c r="E27" s="42"/>
      <c r="F27" s="42"/>
      <c r="G27" s="42"/>
      <c r="H27" s="43"/>
      <c r="I27" s="17"/>
      <c r="J27" s="46" t="s">
        <v>39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7"/>
      <c r="AQ27" s="41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3"/>
      <c r="BE27" s="41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3"/>
      <c r="BS27" s="40">
        <v>0</v>
      </c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7"/>
      <c r="CG27" s="40">
        <v>0</v>
      </c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7"/>
      <c r="CU27" s="37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9"/>
      <c r="DI27" s="37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9"/>
      <c r="DY27" s="37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9"/>
      <c r="EO27" s="37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</sheetData>
  <sheetProtection/>
  <mergeCells count="19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EO14:FE14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EO15:FE15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DY18:EN18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25:EN25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5:FE25"/>
    <mergeCell ref="EO19:FE19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7:EN27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7:FE27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21:H21"/>
    <mergeCell ref="J21:AP21"/>
    <mergeCell ref="AQ21:BD21"/>
    <mergeCell ref="BE21:BR21"/>
    <mergeCell ref="BS21:CF21"/>
    <mergeCell ref="CG21:CT21"/>
    <mergeCell ref="DY21:EN21"/>
    <mergeCell ref="EO21:FE21"/>
    <mergeCell ref="A20:H20"/>
    <mergeCell ref="J20:AP20"/>
    <mergeCell ref="AQ20:BD20"/>
    <mergeCell ref="BE20:BR20"/>
    <mergeCell ref="BS20:CF20"/>
    <mergeCell ref="CG20:CT20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CU20:DH20"/>
    <mergeCell ref="DI20:DX20"/>
    <mergeCell ref="DY20:EN20"/>
    <mergeCell ref="EO20:FE20"/>
    <mergeCell ref="CU21:DH21"/>
    <mergeCell ref="DI21:DX21"/>
    <mergeCell ref="CU23:DH23"/>
    <mergeCell ref="DI23:DX23"/>
    <mergeCell ref="DY23:EN23"/>
    <mergeCell ref="EO23:FE23"/>
    <mergeCell ref="A23:H23"/>
    <mergeCell ref="J23:AP23"/>
    <mergeCell ref="AQ23:BD23"/>
    <mergeCell ref="BE23:BR23"/>
    <mergeCell ref="BS23:CF23"/>
    <mergeCell ref="CG23:CT23"/>
    <mergeCell ref="CU24:DH24"/>
    <mergeCell ref="DI24:DX24"/>
    <mergeCell ref="DY24:EN24"/>
    <mergeCell ref="EO24:FE24"/>
    <mergeCell ref="A24:H24"/>
    <mergeCell ref="J24:AP24"/>
    <mergeCell ref="AQ24:BD24"/>
    <mergeCell ref="BE24:BR24"/>
    <mergeCell ref="BS24:CF24"/>
    <mergeCell ref="CG24:CT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zoomScaleSheetLayoutView="100" zoomScalePageLayoutView="0" workbookViewId="0" topLeftCell="A1">
      <selection activeCell="DY25" sqref="DY25:EN25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8" t="s">
        <v>41</v>
      </c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13" customFormat="1" ht="15.75">
      <c r="AP5" s="15" t="s">
        <v>114</v>
      </c>
      <c r="AQ5" s="45" t="s">
        <v>61</v>
      </c>
      <c r="AR5" s="45"/>
      <c r="AS5" s="45"/>
      <c r="AT5" s="45"/>
      <c r="AU5" s="13" t="s">
        <v>26</v>
      </c>
    </row>
    <row r="6" spans="1:161" s="13" customFormat="1" ht="21.75" customHeight="1">
      <c r="A6" s="35" t="s">
        <v>116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</row>
    <row r="8" spans="1:161" s="16" customFormat="1" ht="28.5" customHeight="1">
      <c r="A8" s="58" t="s">
        <v>9</v>
      </c>
      <c r="B8" s="59"/>
      <c r="C8" s="59"/>
      <c r="D8" s="59"/>
      <c r="E8" s="59"/>
      <c r="F8" s="59"/>
      <c r="G8" s="59"/>
      <c r="H8" s="60"/>
      <c r="I8" s="58" t="s">
        <v>10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60"/>
      <c r="AQ8" s="52" t="s">
        <v>13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52" t="s">
        <v>14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4"/>
      <c r="DI8" s="52" t="s">
        <v>18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16" customFormat="1" ht="66" customHeight="1">
      <c r="A9" s="61"/>
      <c r="B9" s="62"/>
      <c r="C9" s="62"/>
      <c r="D9" s="62"/>
      <c r="E9" s="62"/>
      <c r="F9" s="62"/>
      <c r="G9" s="62"/>
      <c r="H9" s="63"/>
      <c r="I9" s="6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3"/>
      <c r="AQ9" s="52" t="s">
        <v>11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2" t="s">
        <v>12</v>
      </c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4"/>
      <c r="BS9" s="52" t="s">
        <v>15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4"/>
      <c r="CG9" s="52" t="s">
        <v>16</v>
      </c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4"/>
      <c r="CU9" s="52" t="s">
        <v>17</v>
      </c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4"/>
      <c r="DI9" s="52" t="s">
        <v>19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 t="s">
        <v>20</v>
      </c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4"/>
      <c r="EO9" s="52" t="s">
        <v>21</v>
      </c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4"/>
    </row>
    <row r="10" spans="1:161" s="16" customFormat="1" ht="12.75">
      <c r="A10" s="55" t="s">
        <v>0</v>
      </c>
      <c r="B10" s="56"/>
      <c r="C10" s="56"/>
      <c r="D10" s="56"/>
      <c r="E10" s="56"/>
      <c r="F10" s="56"/>
      <c r="G10" s="56"/>
      <c r="H10" s="57"/>
      <c r="I10" s="55" t="s">
        <v>1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7"/>
      <c r="AQ10" s="55" t="s">
        <v>2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7"/>
      <c r="BE10" s="55" t="s">
        <v>3</v>
      </c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4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7"/>
      <c r="CG10" s="55" t="s">
        <v>5</v>
      </c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7"/>
      <c r="CU10" s="55" t="s">
        <v>8</v>
      </c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7"/>
      <c r="DI10" s="55" t="s">
        <v>22</v>
      </c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7"/>
      <c r="DY10" s="55" t="s">
        <v>23</v>
      </c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7"/>
      <c r="EO10" s="55" t="s">
        <v>24</v>
      </c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s="18" customFormat="1" ht="12.75">
      <c r="A11" s="41" t="s">
        <v>0</v>
      </c>
      <c r="B11" s="42"/>
      <c r="C11" s="42"/>
      <c r="D11" s="42"/>
      <c r="E11" s="42"/>
      <c r="F11" s="42"/>
      <c r="G11" s="42"/>
      <c r="H11" s="43"/>
      <c r="I11" s="17"/>
      <c r="J11" s="46" t="s">
        <v>27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41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3"/>
      <c r="BE11" s="41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3"/>
      <c r="BS11" s="40">
        <f>BS12+BS21+BS23+BS24</f>
        <v>745.00279</v>
      </c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7"/>
      <c r="CG11" s="40">
        <f>CG12+CG21+CG23+CG24</f>
        <v>745.00279</v>
      </c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7"/>
      <c r="CU11" s="37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9"/>
      <c r="DI11" s="37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9"/>
      <c r="DY11" s="37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9"/>
      <c r="EO11" s="37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18" customFormat="1" ht="38.25" customHeight="1">
      <c r="A12" s="41" t="s">
        <v>1</v>
      </c>
      <c r="B12" s="42"/>
      <c r="C12" s="42"/>
      <c r="D12" s="42"/>
      <c r="E12" s="42"/>
      <c r="F12" s="42"/>
      <c r="G12" s="42"/>
      <c r="H12" s="43"/>
      <c r="I12" s="17"/>
      <c r="J12" s="46" t="s">
        <v>28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3"/>
      <c r="BE12" s="4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3"/>
      <c r="BS12" s="40">
        <f>BS14+BS17+BS19</f>
        <v>276.96025</v>
      </c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7"/>
      <c r="CG12" s="40">
        <f>CG14+CG17+CG19</f>
        <v>276.96025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7"/>
      <c r="CU12" s="37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9"/>
      <c r="DI12" s="37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9"/>
      <c r="EO12" s="37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9"/>
    </row>
    <row r="13" spans="1:161" s="16" customFormat="1" ht="12.75">
      <c r="A13" s="26" t="s">
        <v>29</v>
      </c>
      <c r="B13" s="27"/>
      <c r="C13" s="27"/>
      <c r="D13" s="27"/>
      <c r="E13" s="27"/>
      <c r="F13" s="27"/>
      <c r="G13" s="27"/>
      <c r="H13" s="28"/>
      <c r="I13" s="1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30"/>
      <c r="AQ13" s="26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6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8"/>
      <c r="BS13" s="31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5"/>
      <c r="CG13" s="31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5"/>
      <c r="CU13" s="23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5"/>
      <c r="DI13" s="23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5"/>
      <c r="DY13" s="23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5"/>
      <c r="EO13" s="23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5"/>
    </row>
    <row r="14" spans="1:161" s="18" customFormat="1" ht="37.5" customHeight="1">
      <c r="A14" s="41" t="s">
        <v>2</v>
      </c>
      <c r="B14" s="42"/>
      <c r="C14" s="42"/>
      <c r="D14" s="42"/>
      <c r="E14" s="42"/>
      <c r="F14" s="42"/>
      <c r="G14" s="42"/>
      <c r="H14" s="43"/>
      <c r="I14" s="17"/>
      <c r="J14" s="46" t="s">
        <v>30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41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3"/>
      <c r="BE14" s="41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3"/>
      <c r="BS14" s="40">
        <f>SUM(BS15:CF16)</f>
        <v>0</v>
      </c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7"/>
      <c r="CG14" s="40">
        <f>SUM(CG15:CT16)</f>
        <v>0</v>
      </c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7"/>
      <c r="CU14" s="49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1"/>
      <c r="DI14" s="37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9"/>
      <c r="DY14" s="37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9"/>
      <c r="EO14" s="37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16" customFormat="1" ht="41.25" customHeight="1" hidden="1">
      <c r="A15" s="26"/>
      <c r="B15" s="27"/>
      <c r="C15" s="27"/>
      <c r="D15" s="27"/>
      <c r="E15" s="27"/>
      <c r="F15" s="27"/>
      <c r="G15" s="27"/>
      <c r="H15" s="28"/>
      <c r="I15" s="1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26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8"/>
      <c r="BS15" s="31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5"/>
      <c r="CG15" s="31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5"/>
      <c r="CU15" s="23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5"/>
      <c r="DI15" s="23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5"/>
      <c r="DY15" s="23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5"/>
      <c r="EO15" s="23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16" customFormat="1" ht="42" customHeight="1" hidden="1">
      <c r="A16" s="26"/>
      <c r="B16" s="27"/>
      <c r="C16" s="27"/>
      <c r="D16" s="27"/>
      <c r="E16" s="27"/>
      <c r="F16" s="27"/>
      <c r="G16" s="27"/>
      <c r="H16" s="28"/>
      <c r="I16" s="1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2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8"/>
      <c r="BS16" s="31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5"/>
      <c r="CG16" s="31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5"/>
      <c r="CU16" s="23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5"/>
      <c r="DI16" s="23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5"/>
      <c r="DY16" s="23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5"/>
      <c r="EO16" s="23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18" customFormat="1" ht="12.75">
      <c r="A17" s="41" t="s">
        <v>3</v>
      </c>
      <c r="B17" s="42"/>
      <c r="C17" s="42"/>
      <c r="D17" s="42"/>
      <c r="E17" s="42"/>
      <c r="F17" s="42"/>
      <c r="G17" s="42"/>
      <c r="H17" s="43"/>
      <c r="I17" s="17"/>
      <c r="J17" s="46" t="s">
        <v>32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41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3"/>
      <c r="BE17" s="41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3"/>
      <c r="BS17" s="40">
        <f>SUM(BS18)</f>
        <v>276.96025</v>
      </c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7"/>
      <c r="CG17" s="40">
        <f>SUM(CG18)</f>
        <v>276.96025</v>
      </c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7"/>
      <c r="CU17" s="37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9"/>
      <c r="DI17" s="37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9"/>
      <c r="DY17" s="37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9"/>
      <c r="EO17" s="37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16" customFormat="1" ht="64.5" customHeight="1">
      <c r="A18" s="26" t="s">
        <v>33</v>
      </c>
      <c r="B18" s="27"/>
      <c r="C18" s="27"/>
      <c r="D18" s="27"/>
      <c r="E18" s="27"/>
      <c r="F18" s="27"/>
      <c r="G18" s="27"/>
      <c r="H18" s="28"/>
      <c r="I18" s="19"/>
      <c r="J18" s="29" t="s">
        <v>43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26" t="s">
        <v>98</v>
      </c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6" t="s">
        <v>95</v>
      </c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8"/>
      <c r="BS18" s="31">
        <f>CG18</f>
        <v>276.96025</v>
      </c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5"/>
      <c r="CG18" s="31">
        <f>'[2]СВОД П-2 ИНВЕСТ'!$D$9</f>
        <v>276.96025</v>
      </c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5"/>
      <c r="CU18" s="32" t="s">
        <v>108</v>
      </c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23" t="s">
        <v>91</v>
      </c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5"/>
      <c r="DY18" s="23" t="s">
        <v>91</v>
      </c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5"/>
      <c r="EO18" s="23" t="s">
        <v>91</v>
      </c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18" customFormat="1" ht="25.5" customHeight="1">
      <c r="A19" s="41" t="s">
        <v>4</v>
      </c>
      <c r="B19" s="42"/>
      <c r="C19" s="42"/>
      <c r="D19" s="42"/>
      <c r="E19" s="42"/>
      <c r="F19" s="42"/>
      <c r="G19" s="42"/>
      <c r="H19" s="43"/>
      <c r="I19" s="17"/>
      <c r="J19" s="46" t="s">
        <v>34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41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3"/>
      <c r="BE19" s="41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3"/>
      <c r="BS19" s="40">
        <v>0</v>
      </c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7"/>
      <c r="CG19" s="40">
        <v>0</v>
      </c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7"/>
      <c r="CU19" s="40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9"/>
      <c r="DI19" s="37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9"/>
      <c r="DY19" s="37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9"/>
      <c r="EO19" s="37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16" customFormat="1" ht="12.75">
      <c r="A20" s="26" t="s">
        <v>35</v>
      </c>
      <c r="B20" s="27"/>
      <c r="C20" s="27"/>
      <c r="D20" s="27"/>
      <c r="E20" s="27"/>
      <c r="F20" s="27"/>
      <c r="G20" s="27"/>
      <c r="H20" s="28"/>
      <c r="I20" s="1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26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6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8"/>
      <c r="BS20" s="31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5"/>
      <c r="CG20" s="31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5"/>
      <c r="CU20" s="23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5"/>
      <c r="DI20" s="23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5"/>
      <c r="DY20" s="23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5"/>
      <c r="EO20" s="23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18" customFormat="1" ht="38.25" customHeight="1">
      <c r="A21" s="41" t="s">
        <v>5</v>
      </c>
      <c r="B21" s="42"/>
      <c r="C21" s="42"/>
      <c r="D21" s="42"/>
      <c r="E21" s="42"/>
      <c r="F21" s="42"/>
      <c r="G21" s="42"/>
      <c r="H21" s="43"/>
      <c r="I21" s="17"/>
      <c r="J21" s="46" t="s">
        <v>36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7"/>
      <c r="AQ21" s="41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3"/>
      <c r="BE21" s="41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3"/>
      <c r="BS21" s="40">
        <f>SUM(BS22)</f>
        <v>468.04254</v>
      </c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7"/>
      <c r="CG21" s="40">
        <f>SUM(CG22)</f>
        <v>468.04254</v>
      </c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7"/>
      <c r="CU21" s="37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37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9"/>
      <c r="DY21" s="37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9"/>
      <c r="EO21" s="37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16" customFormat="1" ht="51.75" customHeight="1">
      <c r="A22" s="26" t="s">
        <v>37</v>
      </c>
      <c r="B22" s="27"/>
      <c r="C22" s="27"/>
      <c r="D22" s="27"/>
      <c r="E22" s="27"/>
      <c r="F22" s="27"/>
      <c r="G22" s="27"/>
      <c r="H22" s="28"/>
      <c r="I22" s="19"/>
      <c r="J22" s="29" t="s">
        <v>170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30"/>
      <c r="AQ22" s="26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6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8"/>
      <c r="BS22" s="31">
        <f>CG22</f>
        <v>468.04254</v>
      </c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31">
        <f>'[2]Оборудование'!$G$14</f>
        <v>468.04254</v>
      </c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5"/>
      <c r="CU22" s="23" t="s">
        <v>46</v>
      </c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5"/>
      <c r="DI22" s="23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  <c r="DY22" s="23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5"/>
      <c r="EO22" s="23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18" customFormat="1" ht="25.5" customHeight="1">
      <c r="A23" s="41" t="s">
        <v>8</v>
      </c>
      <c r="B23" s="42"/>
      <c r="C23" s="42"/>
      <c r="D23" s="42"/>
      <c r="E23" s="42"/>
      <c r="F23" s="42"/>
      <c r="G23" s="42"/>
      <c r="H23" s="43"/>
      <c r="I23" s="17"/>
      <c r="J23" s="46" t="s">
        <v>38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7"/>
      <c r="AQ23" s="41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/>
      <c r="BE23" s="41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3"/>
      <c r="BS23" s="40">
        <v>0</v>
      </c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7"/>
      <c r="CG23" s="40">
        <v>0</v>
      </c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7"/>
      <c r="CU23" s="37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9"/>
      <c r="DY23" s="37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9"/>
      <c r="EO23" s="37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18" customFormat="1" ht="25.5" customHeight="1">
      <c r="A24" s="41" t="s">
        <v>22</v>
      </c>
      <c r="B24" s="42"/>
      <c r="C24" s="42"/>
      <c r="D24" s="42"/>
      <c r="E24" s="42"/>
      <c r="F24" s="42"/>
      <c r="G24" s="42"/>
      <c r="H24" s="43"/>
      <c r="I24" s="17"/>
      <c r="J24" s="46" t="s">
        <v>39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7"/>
      <c r="AQ24" s="41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3"/>
      <c r="BE24" s="41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3"/>
      <c r="BS24" s="40">
        <f>SUM(BS25:CF27)</f>
        <v>0</v>
      </c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40">
        <f>SUM(CG25:CT27)</f>
        <v>0</v>
      </c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7"/>
      <c r="CU24" s="37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9"/>
      <c r="DY24" s="37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9"/>
      <c r="EO24" s="37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16" customFormat="1" ht="31.5" customHeight="1">
      <c r="A25" s="70"/>
      <c r="B25" s="70"/>
      <c r="C25" s="70"/>
      <c r="D25" s="70"/>
      <c r="E25" s="70"/>
      <c r="F25" s="70"/>
      <c r="G25" s="70"/>
      <c r="H25" s="70"/>
      <c r="I25" s="2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</row>
    <row r="26" spans="1:161" s="16" customFormat="1" ht="30.75" customHeight="1">
      <c r="A26" s="70"/>
      <c r="B26" s="70"/>
      <c r="C26" s="70"/>
      <c r="D26" s="70"/>
      <c r="E26" s="70"/>
      <c r="F26" s="70"/>
      <c r="G26" s="70"/>
      <c r="H26" s="70"/>
      <c r="I26" s="2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</row>
    <row r="27" spans="1:161" s="16" customFormat="1" ht="39" customHeight="1">
      <c r="A27" s="70"/>
      <c r="B27" s="70"/>
      <c r="C27" s="70"/>
      <c r="D27" s="70"/>
      <c r="E27" s="70"/>
      <c r="F27" s="70"/>
      <c r="G27" s="70"/>
      <c r="H27" s="70"/>
      <c r="I27" s="20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</row>
    <row r="28" spans="1:161" s="16" customFormat="1" ht="12.75">
      <c r="A28" s="70"/>
      <c r="B28" s="70"/>
      <c r="C28" s="70"/>
      <c r="D28" s="70"/>
      <c r="E28" s="70"/>
      <c r="F28" s="70"/>
      <c r="G28" s="70"/>
      <c r="H28" s="70"/>
      <c r="I28" s="20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</row>
    <row r="29" spans="1:161" s="16" customFormat="1" ht="12.75">
      <c r="A29" s="70"/>
      <c r="B29" s="70"/>
      <c r="C29" s="70"/>
      <c r="D29" s="70"/>
      <c r="E29" s="70"/>
      <c r="F29" s="70"/>
      <c r="G29" s="70"/>
      <c r="H29" s="70"/>
      <c r="I29" s="20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</row>
  </sheetData>
  <sheetProtection/>
  <mergeCells count="21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9:EN19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20:EN20"/>
    <mergeCell ref="EO17:FE17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3:EN23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4:EN24"/>
    <mergeCell ref="EO21:FE21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EO24:FE24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BE25:BR25"/>
    <mergeCell ref="AQ25:BD25"/>
    <mergeCell ref="J25:AP25"/>
    <mergeCell ref="A25:H25"/>
    <mergeCell ref="EO18:FE18"/>
    <mergeCell ref="DY25:EN25"/>
    <mergeCell ref="DI25:DX25"/>
    <mergeCell ref="CU25:DH25"/>
    <mergeCell ref="CG25:CT25"/>
    <mergeCell ref="BS25:CF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0"/>
  <sheetViews>
    <sheetView view="pageBreakPreview" zoomScaleSheetLayoutView="100" zoomScalePageLayoutView="0" workbookViewId="0" topLeftCell="A1">
      <selection activeCell="CU11" sqref="CU11:DH11"/>
    </sheetView>
  </sheetViews>
  <sheetFormatPr defaultColWidth="0.875" defaultRowHeight="12.75"/>
  <cols>
    <col min="1" max="111" width="0.875" style="1" customWidth="1"/>
    <col min="112" max="112" width="1.75390625" style="1" customWidth="1"/>
    <col min="113" max="191" width="0.875" style="1" customWidth="1"/>
    <col min="192" max="192" width="12.625" style="1" customWidth="1"/>
    <col min="193" max="16384" width="0.875" style="1" customWidth="1"/>
  </cols>
  <sheetData>
    <row r="1" ht="15">
      <c r="FE1" s="4" t="s">
        <v>7</v>
      </c>
    </row>
    <row r="2" ht="15"/>
    <row r="3" spans="79:137" s="5" customFormat="1" ht="15.75">
      <c r="CA3" s="7" t="s">
        <v>25</v>
      </c>
      <c r="CB3" s="114" t="s">
        <v>41</v>
      </c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</row>
    <row r="4" spans="80:137" s="8" customFormat="1" ht="11.25">
      <c r="CB4" s="44" t="s">
        <v>6</v>
      </c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</row>
    <row r="5" spans="42:47" s="5" customFormat="1" ht="15.75">
      <c r="AP5" s="6" t="s">
        <v>114</v>
      </c>
      <c r="AQ5" s="115" t="s">
        <v>61</v>
      </c>
      <c r="AR5" s="115"/>
      <c r="AS5" s="115"/>
      <c r="AT5" s="115"/>
      <c r="AU5" s="5" t="s">
        <v>26</v>
      </c>
    </row>
    <row r="6" spans="1:161" s="5" customFormat="1" ht="21.75" customHeight="1">
      <c r="A6" s="116" t="s">
        <v>42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</row>
    <row r="7" ht="15"/>
    <row r="8" spans="1:161" s="2" customFormat="1" ht="28.5" customHeight="1">
      <c r="A8" s="117" t="s">
        <v>9</v>
      </c>
      <c r="B8" s="118"/>
      <c r="C8" s="118"/>
      <c r="D8" s="118"/>
      <c r="E8" s="118"/>
      <c r="F8" s="118"/>
      <c r="G8" s="118"/>
      <c r="H8" s="119"/>
      <c r="I8" s="117" t="s">
        <v>10</v>
      </c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Q8" s="111" t="s">
        <v>13</v>
      </c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3"/>
      <c r="BS8" s="111" t="s">
        <v>14</v>
      </c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3"/>
      <c r="DI8" s="111" t="s">
        <v>18</v>
      </c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3"/>
    </row>
    <row r="9" spans="1:161" s="2" customFormat="1" ht="66" customHeight="1">
      <c r="A9" s="120"/>
      <c r="B9" s="121"/>
      <c r="C9" s="121"/>
      <c r="D9" s="121"/>
      <c r="E9" s="121"/>
      <c r="F9" s="121"/>
      <c r="G9" s="121"/>
      <c r="H9" s="122"/>
      <c r="I9" s="120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2"/>
      <c r="AQ9" s="111" t="s">
        <v>11</v>
      </c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3"/>
      <c r="BE9" s="111" t="s">
        <v>12</v>
      </c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3"/>
      <c r="BS9" s="111" t="s">
        <v>15</v>
      </c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3"/>
      <c r="CG9" s="111" t="s">
        <v>16</v>
      </c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3"/>
      <c r="CU9" s="111" t="s">
        <v>17</v>
      </c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3"/>
      <c r="DI9" s="111" t="s">
        <v>19</v>
      </c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3"/>
      <c r="DY9" s="111" t="s">
        <v>20</v>
      </c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3"/>
      <c r="EO9" s="111" t="s">
        <v>21</v>
      </c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3"/>
    </row>
    <row r="10" spans="1:161" s="2" customFormat="1" ht="12.75">
      <c r="A10" s="108" t="s">
        <v>0</v>
      </c>
      <c r="B10" s="109"/>
      <c r="C10" s="109"/>
      <c r="D10" s="109"/>
      <c r="E10" s="109"/>
      <c r="F10" s="109"/>
      <c r="G10" s="109"/>
      <c r="H10" s="110"/>
      <c r="I10" s="108" t="s">
        <v>1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10"/>
      <c r="AQ10" s="108" t="s">
        <v>2</v>
      </c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10"/>
      <c r="BE10" s="108" t="s">
        <v>3</v>
      </c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10"/>
      <c r="BS10" s="108" t="s">
        <v>4</v>
      </c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10"/>
      <c r="CG10" s="108" t="s">
        <v>5</v>
      </c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10"/>
      <c r="CU10" s="108" t="s">
        <v>8</v>
      </c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10"/>
      <c r="DI10" s="108" t="s">
        <v>22</v>
      </c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10"/>
      <c r="DY10" s="108" t="s">
        <v>23</v>
      </c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10"/>
      <c r="EO10" s="108" t="s">
        <v>24</v>
      </c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10"/>
    </row>
    <row r="11" spans="1:161" s="10" customFormat="1" ht="26.25" customHeight="1">
      <c r="A11" s="78" t="s">
        <v>0</v>
      </c>
      <c r="B11" s="79"/>
      <c r="C11" s="79"/>
      <c r="D11" s="79"/>
      <c r="E11" s="79"/>
      <c r="F11" s="79"/>
      <c r="G11" s="79"/>
      <c r="H11" s="80"/>
      <c r="I11" s="9"/>
      <c r="J11" s="81" t="s">
        <v>27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2"/>
      <c r="AQ11" s="83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5"/>
      <c r="BE11" s="83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5"/>
      <c r="BS11" s="86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8"/>
      <c r="CG11" s="86">
        <f>CG12+CG18+CG19+CG20</f>
        <v>436324.02249</v>
      </c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8"/>
      <c r="CU11" s="86">
        <f>'[2]СВОД П-2 ИНВЕСТ'!$D$226+'[2]СВОД П-2 ИНВЕСТ'!$H$226</f>
        <v>436324.02942</v>
      </c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8"/>
      <c r="DI11" s="107">
        <f>CU11-CG11</f>
        <v>0.006929999974090606</v>
      </c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7"/>
      <c r="DY11" s="75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7"/>
      <c r="EO11" s="101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3"/>
    </row>
    <row r="12" spans="1:161" s="10" customFormat="1" ht="38.25" customHeight="1">
      <c r="A12" s="78" t="s">
        <v>1</v>
      </c>
      <c r="B12" s="79"/>
      <c r="C12" s="79"/>
      <c r="D12" s="79"/>
      <c r="E12" s="79"/>
      <c r="F12" s="79"/>
      <c r="G12" s="79"/>
      <c r="H12" s="80"/>
      <c r="I12" s="9"/>
      <c r="J12" s="81" t="s">
        <v>28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2"/>
      <c r="AQ12" s="83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5"/>
      <c r="BE12" s="83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5"/>
      <c r="BS12" s="86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8"/>
      <c r="CG12" s="86">
        <f>'Томск '!CG12+Кемерово!CG12+'Новосибирск (ГГТ)'!CG13+ФРА!CG12+'Томск  (Колпашево)'!CG12+Иркутск!CG12</f>
        <v>396158.24449</v>
      </c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8"/>
      <c r="CU12" s="86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8"/>
      <c r="DI12" s="75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7"/>
      <c r="DY12" s="107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7"/>
      <c r="EO12" s="101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3"/>
    </row>
    <row r="13" spans="1:161" s="10" customFormat="1" ht="37.5" customHeight="1">
      <c r="A13" s="78" t="s">
        <v>2</v>
      </c>
      <c r="B13" s="79"/>
      <c r="C13" s="79"/>
      <c r="D13" s="79"/>
      <c r="E13" s="79"/>
      <c r="F13" s="79"/>
      <c r="G13" s="79"/>
      <c r="H13" s="80"/>
      <c r="I13" s="9"/>
      <c r="J13" s="81" t="s">
        <v>30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2"/>
      <c r="AQ13" s="83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5"/>
      <c r="BE13" s="83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5"/>
      <c r="BS13" s="104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  <c r="CG13" s="86">
        <f>'Томск '!CG14+Кемерово!CG14+'Новосибирск (ГГТ)'!CG15+ФРА!CG14+'Томск  (Колпашево)'!CG14+Иркутск!CG14</f>
        <v>205461.2158</v>
      </c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6"/>
      <c r="CU13" s="86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6"/>
      <c r="DI13" s="75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7"/>
      <c r="DY13" s="107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7"/>
      <c r="EO13" s="101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3"/>
    </row>
    <row r="14" spans="1:161" s="2" customFormat="1" ht="41.25" customHeight="1" hidden="1">
      <c r="A14" s="95"/>
      <c r="B14" s="96"/>
      <c r="C14" s="96"/>
      <c r="D14" s="96"/>
      <c r="E14" s="96"/>
      <c r="F14" s="96"/>
      <c r="G14" s="96"/>
      <c r="H14" s="97"/>
      <c r="I14" s="3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9"/>
      <c r="AQ14" s="95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7"/>
      <c r="BE14" s="95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7"/>
      <c r="BS14" s="100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4"/>
      <c r="CG14" s="100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4"/>
      <c r="CU14" s="92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4"/>
      <c r="DI14" s="92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4"/>
      <c r="DY14" s="92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4"/>
      <c r="EO14" s="92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2" customFormat="1" ht="42" customHeight="1" hidden="1">
      <c r="A15" s="95"/>
      <c r="B15" s="96"/>
      <c r="C15" s="96"/>
      <c r="D15" s="96"/>
      <c r="E15" s="96"/>
      <c r="F15" s="96"/>
      <c r="G15" s="96"/>
      <c r="H15" s="97"/>
      <c r="I15" s="3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9"/>
      <c r="AQ15" s="95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7"/>
      <c r="BE15" s="95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7"/>
      <c r="BS15" s="100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4"/>
      <c r="CG15" s="100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4"/>
      <c r="CU15" s="92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4"/>
      <c r="DI15" s="92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4"/>
      <c r="DY15" s="92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4"/>
      <c r="EO15" s="92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10" customFormat="1" ht="23.25" customHeight="1">
      <c r="A16" s="78" t="s">
        <v>3</v>
      </c>
      <c r="B16" s="79"/>
      <c r="C16" s="79"/>
      <c r="D16" s="79"/>
      <c r="E16" s="79"/>
      <c r="F16" s="79"/>
      <c r="G16" s="79"/>
      <c r="H16" s="80"/>
      <c r="I16" s="9"/>
      <c r="J16" s="81" t="s">
        <v>32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2"/>
      <c r="AQ16" s="83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5"/>
      <c r="BE16" s="83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5"/>
      <c r="BS16" s="86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8"/>
      <c r="CG16" s="86">
        <f>'Томск '!CG19+Кемерово!CG20+'Новосибирск (ГГТ)'!CG20+ФРА!CG15+'Томск  (Колпашево)'!CG16+Иркутск!CG17</f>
        <v>181045.12676999997</v>
      </c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8"/>
      <c r="CU16" s="86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8"/>
      <c r="DI16" s="75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7"/>
      <c r="DY16" s="75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7"/>
      <c r="EO16" s="75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7"/>
    </row>
    <row r="17" spans="1:161" s="10" customFormat="1" ht="25.5" customHeight="1">
      <c r="A17" s="78" t="s">
        <v>4</v>
      </c>
      <c r="B17" s="79"/>
      <c r="C17" s="79"/>
      <c r="D17" s="79"/>
      <c r="E17" s="79"/>
      <c r="F17" s="79"/>
      <c r="G17" s="79"/>
      <c r="H17" s="80"/>
      <c r="I17" s="9"/>
      <c r="J17" s="81" t="s">
        <v>34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2"/>
      <c r="AQ17" s="83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5"/>
      <c r="BE17" s="83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5"/>
      <c r="BS17" s="86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8"/>
      <c r="CG17" s="89">
        <f>'Томск '!CG23+Кемерово!CG32+'Новосибирск (ГГТ)'!CG24+ФРА!CG17+'Томск  (Колпашево)'!CG18+Иркутск!CG19</f>
        <v>9651.90192</v>
      </c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1"/>
      <c r="CU17" s="86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8"/>
      <c r="DI17" s="75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7"/>
      <c r="DY17" s="75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7"/>
      <c r="EO17" s="75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7"/>
    </row>
    <row r="18" spans="1:161" s="10" customFormat="1" ht="38.25" customHeight="1">
      <c r="A18" s="78" t="s">
        <v>5</v>
      </c>
      <c r="B18" s="79"/>
      <c r="C18" s="79"/>
      <c r="D18" s="79"/>
      <c r="E18" s="79"/>
      <c r="F18" s="79"/>
      <c r="G18" s="79"/>
      <c r="H18" s="80"/>
      <c r="I18" s="9"/>
      <c r="J18" s="81" t="s">
        <v>36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2"/>
      <c r="AQ18" s="83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5"/>
      <c r="BE18" s="83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5"/>
      <c r="BS18" s="86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8"/>
      <c r="CG18" s="89">
        <f>'Томск '!CG25+Кемерово!CG36+'Новосибирск (ГГТ)'!CG26+ФРА!CG19+'Томск  (Колпашево)'!CG20+Иркутск!CG21</f>
        <v>39549.778000000006</v>
      </c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1"/>
      <c r="CU18" s="86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8"/>
      <c r="DI18" s="75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7"/>
      <c r="DY18" s="75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7"/>
      <c r="EO18" s="75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7"/>
    </row>
    <row r="19" spans="1:161" s="10" customFormat="1" ht="25.5" customHeight="1">
      <c r="A19" s="78" t="s">
        <v>8</v>
      </c>
      <c r="B19" s="79"/>
      <c r="C19" s="79"/>
      <c r="D19" s="79"/>
      <c r="E19" s="79"/>
      <c r="F19" s="79"/>
      <c r="G19" s="79"/>
      <c r="H19" s="80"/>
      <c r="I19" s="9"/>
      <c r="J19" s="81" t="s">
        <v>38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2"/>
      <c r="AQ19" s="83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5"/>
      <c r="BE19" s="83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5"/>
      <c r="BS19" s="86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8"/>
      <c r="CG19" s="86">
        <f>'Томск '!CG38+Кемерово!CG44+'Новосибирск (ГГТ)'!CG40+ФРА!CG26+'Томск  (Колпашево)'!CG22+Иркутск!CG23</f>
        <v>0</v>
      </c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8"/>
      <c r="CU19" s="86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8"/>
      <c r="DI19" s="75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7"/>
      <c r="DY19" s="75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7"/>
      <c r="EO19" s="75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7"/>
    </row>
    <row r="20" spans="1:161" s="10" customFormat="1" ht="25.5" customHeight="1">
      <c r="A20" s="78" t="s">
        <v>22</v>
      </c>
      <c r="B20" s="79"/>
      <c r="C20" s="79"/>
      <c r="D20" s="79"/>
      <c r="E20" s="79"/>
      <c r="F20" s="79"/>
      <c r="G20" s="79"/>
      <c r="H20" s="80"/>
      <c r="I20" s="9"/>
      <c r="J20" s="81" t="s">
        <v>39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2"/>
      <c r="AQ20" s="83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5"/>
      <c r="BE20" s="83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5"/>
      <c r="BS20" s="86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8"/>
      <c r="CG20" s="89">
        <f>'Томск '!CG39+Кемерово!CG45+'Новосибирск (ГГТ)'!CG41+ФРА!CG27+'Томск  (Колпашево)'!CG23+Иркутск!CG24</f>
        <v>616</v>
      </c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1"/>
      <c r="CU20" s="86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8"/>
      <c r="DI20" s="75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7"/>
      <c r="DY20" s="75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7"/>
      <c r="EO20" s="75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7"/>
    </row>
  </sheetData>
  <sheetProtection/>
  <mergeCells count="12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EO12:FE12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Александрова Елена Игоревна</cp:lastModifiedBy>
  <cp:lastPrinted>2020-07-16T04:22:23Z</cp:lastPrinted>
  <dcterms:created xsi:type="dcterms:W3CDTF">2011-01-11T10:25:48Z</dcterms:created>
  <dcterms:modified xsi:type="dcterms:W3CDTF">2020-07-16T12:18:31Z</dcterms:modified>
  <cp:category/>
  <cp:version/>
  <cp:contentType/>
  <cp:contentStatus/>
</cp:coreProperties>
</file>