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35" yWindow="525" windowWidth="9840" windowHeight="11535" tabRatio="676"/>
  </bookViews>
  <sheets>
    <sheet name="форма 19" sheetId="17" r:id="rId1"/>
  </sheets>
  <definedNames>
    <definedName name="_xlnm._FilterDatabase" localSheetId="0" hidden="1">'форма 19'!$A$6:$P$192</definedName>
    <definedName name="_xlnm.Print_Area" localSheetId="0">'форма 19'!$A$1:$P$196</definedName>
  </definedNames>
  <calcPr calcId="145621"/>
</workbook>
</file>

<file path=xl/calcChain.xml><?xml version="1.0" encoding="utf-8"?>
<calcChain xmlns="http://schemas.openxmlformats.org/spreadsheetml/2006/main">
  <c r="F67" i="17" l="1"/>
  <c r="J185" i="17"/>
  <c r="F185" i="17"/>
  <c r="J182" i="17"/>
  <c r="N155" i="17" l="1"/>
  <c r="J155" i="17"/>
  <c r="N154" i="17"/>
  <c r="F68" i="17" l="1"/>
  <c r="G68" i="17"/>
  <c r="I68" i="17"/>
  <c r="K68" i="17"/>
  <c r="M68" i="17"/>
  <c r="N68" i="17"/>
  <c r="O68" i="17"/>
  <c r="P68" i="17"/>
  <c r="E68" i="17"/>
  <c r="G67" i="17"/>
  <c r="I67" i="17"/>
  <c r="K67" i="17"/>
  <c r="M67" i="17"/>
  <c r="O67" i="17"/>
  <c r="P67" i="17"/>
  <c r="E67" i="17"/>
  <c r="N124" i="17"/>
  <c r="N67" i="17" s="1"/>
  <c r="J124" i="17"/>
  <c r="J102" i="17"/>
  <c r="J100" i="17"/>
  <c r="J97" i="17"/>
  <c r="J96" i="17"/>
  <c r="J93" i="17"/>
  <c r="J92" i="17"/>
  <c r="J91" i="17"/>
  <c r="J90" i="17"/>
  <c r="J89" i="17"/>
  <c r="J80" i="17"/>
  <c r="J79" i="17"/>
  <c r="J74" i="17"/>
  <c r="J72" i="17"/>
  <c r="J69" i="17"/>
  <c r="J68" i="17" l="1"/>
  <c r="J67" i="17"/>
  <c r="P9" i="17"/>
  <c r="O9" i="17"/>
  <c r="N9" i="17"/>
  <c r="M9" i="17"/>
  <c r="K9" i="17"/>
  <c r="I9" i="17"/>
  <c r="G9" i="17"/>
  <c r="F10" i="17"/>
  <c r="G10" i="17"/>
  <c r="I10" i="17"/>
  <c r="J10" i="17"/>
  <c r="K10" i="17"/>
  <c r="M10" i="17"/>
  <c r="N10" i="17"/>
  <c r="O10" i="17"/>
  <c r="P10" i="17"/>
  <c r="E10" i="17"/>
  <c r="G7" i="17" l="1"/>
  <c r="N7" i="17"/>
  <c r="I7" i="17"/>
  <c r="O7" i="17"/>
  <c r="K7" i="17"/>
  <c r="P7" i="17"/>
  <c r="F9" i="17"/>
  <c r="F7" i="17" s="1"/>
  <c r="E9" i="17"/>
  <c r="E7" i="17" s="1"/>
  <c r="J56" i="17"/>
  <c r="M64" i="17" l="1"/>
  <c r="M7" i="17" s="1"/>
  <c r="J33" i="17"/>
  <c r="J46" i="17"/>
  <c r="J52" i="17"/>
  <c r="J57" i="17"/>
  <c r="J30" i="17"/>
  <c r="J31" i="17"/>
  <c r="J16" i="17"/>
  <c r="J11" i="17"/>
  <c r="J55" i="17"/>
  <c r="J45" i="17"/>
  <c r="J35" i="17"/>
  <c r="J42" i="17"/>
  <c r="J37" i="17"/>
  <c r="J39" i="17"/>
  <c r="J36" i="17"/>
  <c r="J23" i="17" l="1"/>
  <c r="J65" i="17"/>
  <c r="J66" i="17" l="1"/>
  <c r="J44" i="17" l="1"/>
  <c r="J41" i="17"/>
  <c r="J9" i="17" l="1"/>
  <c r="J7" i="17" s="1"/>
</calcChain>
</file>

<file path=xl/sharedStrings.xml><?xml version="1.0" encoding="utf-8"?>
<sst xmlns="http://schemas.openxmlformats.org/spreadsheetml/2006/main" count="417" uniqueCount="268">
  <si>
    <t>N п\п</t>
  </si>
  <si>
    <t>население</t>
  </si>
  <si>
    <t>юридические лица</t>
  </si>
  <si>
    <t xml:space="preserve"> Наименование  магистрального газопровода или газораспределительной сети </t>
  </si>
  <si>
    <t>Зона выхода из
магистрального газопровода или газораспределительной сети</t>
  </si>
  <si>
    <t>Зона входа в магистральный
газопровод или газораспределительную сеть</t>
  </si>
  <si>
    <t xml:space="preserve">Филиал ООО «Газпром газораспределение Томск» в Новосибирской области </t>
  </si>
  <si>
    <t>ООО "Газпром газораспределение Томск" Омский участок</t>
  </si>
  <si>
    <t>ООО "Газпром газораспределение Томск" Управление по Иркутской области</t>
  </si>
  <si>
    <t>I</t>
  </si>
  <si>
    <t xml:space="preserve">ООО «Газпром газораспределение Томск» </t>
  </si>
  <si>
    <t>II</t>
  </si>
  <si>
    <t>III</t>
  </si>
  <si>
    <t>V</t>
  </si>
  <si>
    <t>юридические  лица</t>
  </si>
  <si>
    <t>VI</t>
  </si>
  <si>
    <t>Филиал ООО «Газпром газораспределение Томск» в Республике Алтай</t>
  </si>
  <si>
    <t>IV</t>
  </si>
  <si>
    <t xml:space="preserve">Филиал ООО «Газпром газораспределение Томск» в Кемеровской области </t>
  </si>
  <si>
    <t>Сеть газораспределения от ГРС-1 г.Томск, ГРС-2 г.Томск</t>
  </si>
  <si>
    <t>ГРС-1 г. Томск</t>
  </si>
  <si>
    <t>ГРС-2 г. Томск</t>
  </si>
  <si>
    <t>Сеть газораспределения от АГНКС г.Томск, ГРС п.Апрель</t>
  </si>
  <si>
    <t>ГРС п. Апрель</t>
  </si>
  <si>
    <t>АГНКС г. Томск</t>
  </si>
  <si>
    <t>Сеть газораспределения от ГРС-3 г.Томск</t>
  </si>
  <si>
    <t>ГРС-3 г. Томск</t>
  </si>
  <si>
    <t>Сеть газораспределения от ГРС-4 г.Томск</t>
  </si>
  <si>
    <t>ГРС-4 г. Томск</t>
  </si>
  <si>
    <t>Сеть газораспределения от ГРС с-з Чернореченский, АГРС "Моряковский Затон"</t>
  </si>
  <si>
    <t>ГРС с-з Чернореченский</t>
  </si>
  <si>
    <t>АГРС Моряковский Затон</t>
  </si>
  <si>
    <t>Сеть газораспределения от ГРС п.Самусь</t>
  </si>
  <si>
    <t>ГРС п.Самусь</t>
  </si>
  <si>
    <t>Сеть газораспределения от ГРС с.Мельниково ССК</t>
  </si>
  <si>
    <t>ГРС с.Мельниково ССК</t>
  </si>
  <si>
    <t>Сеть газораспределения от ГРС с.Кривошеино</t>
  </si>
  <si>
    <t>ГРС с.Кривошеино</t>
  </si>
  <si>
    <t>Сеть газораспределения от ГРС КС с.Володино</t>
  </si>
  <si>
    <t>ГРС КС с.Володино</t>
  </si>
  <si>
    <t>Сеть газораспределения от ГРС с.Молчаново</t>
  </si>
  <si>
    <t>ГРС с.Молчаново</t>
  </si>
  <si>
    <t>Сеть газораспределения от ГРС п.Нарга</t>
  </si>
  <si>
    <t>ГРС п.Нарга</t>
  </si>
  <si>
    <t>Сеть газораспределения от ГРС с.Новоколомино</t>
  </si>
  <si>
    <t>ГРС с.Новоколомино</t>
  </si>
  <si>
    <t>Сеть газораспределения от ГРС с.Чажемто</t>
  </si>
  <si>
    <t>ГРС с.Чажемто</t>
  </si>
  <si>
    <t>Сеть газораспределения от ГРС п.Каргасок</t>
  </si>
  <si>
    <t>ГРС п.Каргасок</t>
  </si>
  <si>
    <t>Сеть газораспределения от ГРС КС Парабель</t>
  </si>
  <si>
    <t>ГРС КС Парабель</t>
  </si>
  <si>
    <t>Сеть газораспределения от ГРС п.Мыльджино</t>
  </si>
  <si>
    <t>ГРС п.Мыльджино</t>
  </si>
  <si>
    <t>Сеть газораспределения от ГРС с.Александровское</t>
  </si>
  <si>
    <t>ГРС с.Александровское</t>
  </si>
  <si>
    <t>Сеть газораспределения от ГРС-4 г.Омск</t>
  </si>
  <si>
    <t>Сеть газораспределения от ГРС-6 п.Береговой</t>
  </si>
  <si>
    <t>Сеть газораспределения от  "Любинская"</t>
  </si>
  <si>
    <t>Сеть газораспределения от ГРС 45 мкр. г.Братска</t>
  </si>
  <si>
    <t>ГРС 45 мкр. г.Братска</t>
  </si>
  <si>
    <t>Сеть газораспределения от ГРС-2 г.Новосибирск, ГРС-6</t>
  </si>
  <si>
    <t>Сеть газораспределения от ГРС-4 г.Новосибирск, ГРС-3 г.Новосибирск</t>
  </si>
  <si>
    <t>Сеть газораспределения от ГРС ВНИИМБ</t>
  </si>
  <si>
    <t>Сеть газораспределения от ГРС Болотное</t>
  </si>
  <si>
    <t>Сеть газораспределения от ГРС Чернореченский цем. з-д</t>
  </si>
  <si>
    <t>Сеть газораспределения  от ГРС Чанская</t>
  </si>
  <si>
    <t>Сеть газораспределения от ГРС г.Куйбышев, ГРС г.Барабинск</t>
  </si>
  <si>
    <t>Сеть газораспределения от ГРС г.Татарск</t>
  </si>
  <si>
    <t>Сеть газораспределения от ГРС г.Каргат</t>
  </si>
  <si>
    <t>Сеть газораспределения от ГРС Чулым</t>
  </si>
  <si>
    <t>Сеть газораспределения от ГРС п.Соколово</t>
  </si>
  <si>
    <t>Сеть газораспределения от ГРС п.Черепаново</t>
  </si>
  <si>
    <t>Сеть газораспределения от ГРС п.Чик</t>
  </si>
  <si>
    <t>Сеть газораспределения от ГРС Коченево</t>
  </si>
  <si>
    <t>Сеть газораспределения от ГРС Верхняя Тула</t>
  </si>
  <si>
    <t>Сеть газораспределения от ГРС п.Сокур</t>
  </si>
  <si>
    <t>Сеть газораспределения от ГРС Толмачево</t>
  </si>
  <si>
    <t>Сеть газораспределения от ГРС Мошково</t>
  </si>
  <si>
    <t>Сеть газораспределения от ГРС Ордынское</t>
  </si>
  <si>
    <t>Сеть газораспределения от ГРС-1 г.Кемерово</t>
  </si>
  <si>
    <t>Сеть газораспределения от ГРС-2 г.Кемерово</t>
  </si>
  <si>
    <t>Сеть газораспределения от ГРС-3 г.Кемерово</t>
  </si>
  <si>
    <t>Сеть газораспределения от ГРС-1 г.Новокузнецк</t>
  </si>
  <si>
    <t>Сеть газораспределения от ГРС Юрга</t>
  </si>
  <si>
    <t>Сеть газораспределения от ГРС г.Топки</t>
  </si>
  <si>
    <t>Количество поступивших запросов о предоставлении технических условий, 
шт *</t>
  </si>
  <si>
    <t>Количество отклоненных запросов о предоставлении технических условий, шт *</t>
  </si>
  <si>
    <t>Причина отклонения запросов о предоставлении технических условий</t>
  </si>
  <si>
    <t xml:space="preserve">Причина отклонения заявок о подключении (технологическом присоединении) </t>
  </si>
  <si>
    <t xml:space="preserve">АО «Сибирская Аграрная Группа» </t>
  </si>
  <si>
    <t>ТомскТрансАвто ООО</t>
  </si>
  <si>
    <t>Мария-РА ООО</t>
  </si>
  <si>
    <t>Церковь "Краеуголный камень"</t>
  </si>
  <si>
    <t>Почта России ФГУП</t>
  </si>
  <si>
    <t>Админ. Каргасокского СП</t>
  </si>
  <si>
    <t>СМП-95 Энерго ООО</t>
  </si>
  <si>
    <t>Эланд ООО</t>
  </si>
  <si>
    <t>ГРС № 1 г. Кемерово</t>
  </si>
  <si>
    <t>ГРС № 2 г. Кемерово</t>
  </si>
  <si>
    <t>ООО "Спектр-А"</t>
  </si>
  <si>
    <t>ИП Мухамедгалиева Татьяна Федоровна</t>
  </si>
  <si>
    <t>ООО "СДС-Строй"</t>
  </si>
  <si>
    <t>ГРС № 3 г. Кемерово</t>
  </si>
  <si>
    <t>ГРС-1 г.Новокузнецк</t>
  </si>
  <si>
    <t>АГРС - Юрга г. Юрга</t>
  </si>
  <si>
    <t>ООО "ОД ТПК"</t>
  </si>
  <si>
    <t xml:space="preserve"> ГРС г.Топки</t>
  </si>
  <si>
    <t>ООО "Базис-девелопмент"</t>
  </si>
  <si>
    <t>ООО "База"</t>
  </si>
  <si>
    <t>ГРС-2 г. Новокузнецк</t>
  </si>
  <si>
    <t>АО "Завод Универсал"</t>
  </si>
  <si>
    <t>Сеть газораспределения Горно-Алтайская</t>
  </si>
  <si>
    <t>ГРС Горно-Алтайская</t>
  </si>
  <si>
    <t>Сеть газораспределения с. Майма</t>
  </si>
  <si>
    <t xml:space="preserve">Количество поступивших заявок о подключении (технологическом присоединении), 
шт </t>
  </si>
  <si>
    <t xml:space="preserve">Количество отклоненных заявок о подключении (технологическом присоединении) , шт </t>
  </si>
  <si>
    <t>* - Отдельно указывается количество заявок, поступивших от заявителей - юридических лиц и индивидуальных предпринимателей.</t>
  </si>
  <si>
    <t>Количество  выполненных присоединений, 
шт</t>
  </si>
  <si>
    <t xml:space="preserve">Количество  заключенных договоров о подключении к сети газораспределения, шт </t>
  </si>
  <si>
    <t>ВСЕГО по обществу ООО «Газпром газораспределение Томск» с учетом филиалов:</t>
  </si>
  <si>
    <t>в т.ч. по субъектам:</t>
  </si>
  <si>
    <t>от ГРС-4 г.Омск</t>
  </si>
  <si>
    <t>от ГРС-6 п.Береговой</t>
  </si>
  <si>
    <t>от  "Любинская"</t>
  </si>
  <si>
    <t xml:space="preserve">Стрижи-Северное Промышленно-логистическая площадка ООО </t>
  </si>
  <si>
    <t>ООО "МЛ"</t>
  </si>
  <si>
    <t>АО "Главновосибирскстрой"</t>
  </si>
  <si>
    <t>ГРС ВНИИМБ</t>
  </si>
  <si>
    <t>ГРС Болотное</t>
  </si>
  <si>
    <t>ГРС Чернореченский цем. з-д</t>
  </si>
  <si>
    <t>Сеть газораспределения от ГРС с-з "Заря"</t>
  </si>
  <si>
    <t>ГРС с-з "Заря"</t>
  </si>
  <si>
    <t>Сеть газораспределения от ГРС-Кудряши</t>
  </si>
  <si>
    <t>ГРС-Кудряши</t>
  </si>
  <si>
    <t>ГРС Чанская</t>
  </si>
  <si>
    <t>ГРС г.Татарск</t>
  </si>
  <si>
    <t>ГРС г.Каргат</t>
  </si>
  <si>
    <t>ГРС г. Чулым</t>
  </si>
  <si>
    <t>ГРС п.Соколово</t>
  </si>
  <si>
    <t>ГРС п.Черепаново</t>
  </si>
  <si>
    <t>Администрация рабочего поселка Посевная Черепановского района Новосибирской области</t>
  </si>
  <si>
    <t>ГРС п.Чик</t>
  </si>
  <si>
    <t>ГРС Коченево</t>
  </si>
  <si>
    <t>ГРС-5 г.Новосибирск</t>
  </si>
  <si>
    <t>ГРС п.Сокур</t>
  </si>
  <si>
    <t>ГРС Толмачево</t>
  </si>
  <si>
    <t>ООО "Ретвизан"</t>
  </si>
  <si>
    <t>ГРС Мошково</t>
  </si>
  <si>
    <t>ГРС Ордынское</t>
  </si>
  <si>
    <t>Сеть газораспределения от ГРС-7 Новосибирский электродный завод, НСО</t>
  </si>
  <si>
    <t>ГРС Новосибирский электродный завод</t>
  </si>
  <si>
    <t>ГРС Верхняя Тула</t>
  </si>
  <si>
    <t>0</t>
  </si>
  <si>
    <t>Рассвет ООО</t>
  </si>
  <si>
    <t>Сирень-1  СНТ</t>
  </si>
  <si>
    <t>ТГАСУ ФГБОУ ВПО</t>
  </si>
  <si>
    <t>ТЗЭП ООО</t>
  </si>
  <si>
    <t>Межениновская Агрофирма ООО</t>
  </si>
  <si>
    <t>Верхнекетский лесхоз ОГАУ</t>
  </si>
  <si>
    <t>Заречное ООО</t>
  </si>
  <si>
    <t>Ореол ООО</t>
  </si>
  <si>
    <t>Индор-Линия ООО</t>
  </si>
  <si>
    <t>Карандаш ТД ООО</t>
  </si>
  <si>
    <t>Монолит-Строй ООО</t>
  </si>
  <si>
    <t>Томское пиво ОАО</t>
  </si>
  <si>
    <t>Стройтехсервис ООО</t>
  </si>
  <si>
    <t>Курочкин Сергей Николаевич</t>
  </si>
  <si>
    <t>Донскова Анна Алексеевна ИП</t>
  </si>
  <si>
    <t>ОАО "ТДСК"</t>
  </si>
  <si>
    <t>ООО «Промгазпроект»</t>
  </si>
  <si>
    <t>Садоводческое товарищество «Пойменный»</t>
  </si>
  <si>
    <t>ООО "ГеоКондр"</t>
  </si>
  <si>
    <t>Суммарные объемы газа в соответствии с  поступившими запросами о предоставлении технических условий, 
млн куб. м в год</t>
  </si>
  <si>
    <t>Суммарные объемы газа в соответствии с  поступившими заявками, 
млн куб. м в год</t>
  </si>
  <si>
    <t>Максимальный часовой расход газа, присоединяемого газоиспользующего оборудования, в соответствии с заключенными договорами,
 м.куб. в час</t>
  </si>
  <si>
    <t>Максимальный часовой расход газа, присоединенного газоиспользующего оборудования, в соответствии с количеством выполненных присоединений,
м.куб. в час</t>
  </si>
  <si>
    <t>2</t>
  </si>
  <si>
    <t>ООО "Газовые сети Сибири"</t>
  </si>
  <si>
    <t>ГСК "Союз"</t>
  </si>
  <si>
    <t xml:space="preserve">ИП Шароян Усо Мишевич </t>
  </si>
  <si>
    <t>ООО "Новая Заря"</t>
  </si>
  <si>
    <t>ООО "АЙ-ТИ-СИ"</t>
  </si>
  <si>
    <t>ООО «ТСП-Сиб»</t>
  </si>
  <si>
    <t>ООО "СКАТ"</t>
  </si>
  <si>
    <t>СОЮЗ ГКС</t>
  </si>
  <si>
    <t>ГРС-2 г.Новосибирск, ГРС-6 г.Новосибирск</t>
  </si>
  <si>
    <t>ГРС-3 г.Новосибирск, ГРС-4 г.Новосибирск</t>
  </si>
  <si>
    <t>4</t>
  </si>
  <si>
    <t>1</t>
  </si>
  <si>
    <t>ООО "Ключик и замочек"</t>
  </si>
  <si>
    <t>ООО "ПАРК"</t>
  </si>
  <si>
    <t>ООО "Овощная группа"</t>
  </si>
  <si>
    <t>ИП Гончарова Наталья Борисовна</t>
  </si>
  <si>
    <t>ООО "Клён и Н"</t>
  </si>
  <si>
    <t>Энергия ООО</t>
  </si>
  <si>
    <t>ОАО "НовосибАРЗ"</t>
  </si>
  <si>
    <t>ООО "Жилищная инициатива"</t>
  </si>
  <si>
    <t>АО "Новосибирский жировой комбинат"</t>
  </si>
  <si>
    <t>ООО "СЛИМИ-СТРОЙ"</t>
  </si>
  <si>
    <t>ООО "Т33"</t>
  </si>
  <si>
    <t>ОАО "СКБ Сибэлектротерм"</t>
  </si>
  <si>
    <t>ИНТЕРСТРОЙ ООО</t>
  </si>
  <si>
    <t>ООО "КЛАС"</t>
  </si>
  <si>
    <t xml:space="preserve">Сеть газораспределения от ГРС-5 </t>
  </si>
  <si>
    <t>ООО "Герма"</t>
  </si>
  <si>
    <t>АО "Виртекс"</t>
  </si>
  <si>
    <t>ООО "Лодочная станция "Бердь"</t>
  </si>
  <si>
    <t>ГРЕБЕ ФИРМА ООО</t>
  </si>
  <si>
    <t>Спартанец ООО</t>
  </si>
  <si>
    <t>ООО "Гамма Сервис"</t>
  </si>
  <si>
    <t>ООО "Бердский торг"</t>
  </si>
  <si>
    <t>Сибирьбурвод ООО</t>
  </si>
  <si>
    <t>ИП Полянский ЮМ</t>
  </si>
  <si>
    <t>СПК "Артем"</t>
  </si>
  <si>
    <t>ТД ООО "Зеленая поляна"</t>
  </si>
  <si>
    <t>Администрация Искитимского района Новосибирской области</t>
  </si>
  <si>
    <t>Администрация Чановского района Новосибирской области</t>
  </si>
  <si>
    <t>ГРС г.Куйбышев,  ГРС г.Барабинск</t>
  </si>
  <si>
    <t>3</t>
  </si>
  <si>
    <t>ООО "НПП Сибирский энергетический центр"</t>
  </si>
  <si>
    <t>ООО Строительная торговая компания "ГАЗ-Сервис"</t>
  </si>
  <si>
    <t>ИП Аникин Александр Владимирович</t>
  </si>
  <si>
    <t>21</t>
  </si>
  <si>
    <t>Сальнаск Эдуард Викторович</t>
  </si>
  <si>
    <t xml:space="preserve">Новосибирская Епархия Русской Православной Церкви (Московский Патриархат) Религиозная организация </t>
  </si>
  <si>
    <t>ООО "Соколово"</t>
  </si>
  <si>
    <t>77</t>
  </si>
  <si>
    <t>Администрация р.п. Маслянино Маслянинского района НСО</t>
  </si>
  <si>
    <t>Администрация Медведского сельсовета Черепановского района Новосибирской области</t>
  </si>
  <si>
    <t>ГКУ НСО "УКС"</t>
  </si>
  <si>
    <t>28</t>
  </si>
  <si>
    <t>Савридинов Сомон Джалилович</t>
  </si>
  <si>
    <t>14</t>
  </si>
  <si>
    <t>Носов Дмитрий Алексеевич</t>
  </si>
  <si>
    <t>АВИЦЕННА ООО</t>
  </si>
  <si>
    <t>ЗАО "СЕРВИС-Н"</t>
  </si>
  <si>
    <t>64</t>
  </si>
  <si>
    <t>Администрация Вагайцевского сельсовета Ордынского района Новосибирской области</t>
  </si>
  <si>
    <t>Администрация Новошарапского сельсовета Ордынского района НСО</t>
  </si>
  <si>
    <t>Администрация  Ордынского района НСО</t>
  </si>
  <si>
    <t>Деханд Виктор Иосифович ИП</t>
  </si>
  <si>
    <t>АО "Новосибирская птицефабрика"</t>
  </si>
  <si>
    <t>Бикметов Эдуард Ахметович ИП</t>
  </si>
  <si>
    <t>ООО Холдинговая компания "Новолекс"</t>
  </si>
  <si>
    <t>ООО "ИнвестНедраСнаб"</t>
  </si>
  <si>
    <t>Федеральное Казенное Учреждение "Исправительная колония № 43 Главного управления Федеральной службы исполнения наказаний по КО</t>
  </si>
  <si>
    <t xml:space="preserve">ООО "Арсенал"  </t>
  </si>
  <si>
    <t>ООО "Агриколя"</t>
  </si>
  <si>
    <t>ООО "Кемеровомашоптторг"</t>
  </si>
  <si>
    <t>Пискунов Андрей Сергеевич ИП</t>
  </si>
  <si>
    <t>МРО православный Приход Казанского храма г. Кемерово</t>
  </si>
  <si>
    <t>ООО "Газ сервис"</t>
  </si>
  <si>
    <t>Анкудинова Надежда Николаевна ИП</t>
  </si>
  <si>
    <t>ООО "СибИнвест"</t>
  </si>
  <si>
    <t>ООО "Строительные машины"</t>
  </si>
  <si>
    <t>Сеть газораспределения от ГРС-2 г. Новокузнецк</t>
  </si>
  <si>
    <t>51</t>
  </si>
  <si>
    <t>АО "АЛТАЙДОРПРОЕКТ"</t>
  </si>
  <si>
    <t>КУ РА "Управление капитального строительства по РА"</t>
  </si>
  <si>
    <t>79</t>
  </si>
  <si>
    <t>Администрация МО "Майминский район"</t>
  </si>
  <si>
    <t>МУП "Водоканал"</t>
  </si>
  <si>
    <t>КУ РА "Управление капитального строительства по Республике Алтай"</t>
  </si>
  <si>
    <t>Управление Федеральной службы исполнения наказания по РА</t>
  </si>
  <si>
    <t>ООО "Сиб-Инвест М"</t>
  </si>
  <si>
    <t xml:space="preserve">19. ИНФОРМАЦИЯ О РЕГИСТРАЦИИ И ХОДЕ РЕАЛИЗАЦИИ ЗАПРОСОВ О ПРЕДОСТАВЛЕНИИ ТЕХНИЧЕСКИХ УСЛОВИЙ И ЗАЯВОК О ПОДКЛЮЧЕНИИ (ТЕХНОЛОГИЧЕСКОМ ПРИСОЕДИНЕНИИ) СУБЪЕКТА ЕСТЕСТВЕННОЙ МОНОПОЛИИ за 2 квартал 2018 года </t>
  </si>
  <si>
    <t>**-Количество заключенных договоров в 2 квартале 2018, в т.ч. по заявкам, поступившим в 1 кв.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</si>
</sst>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\ _₽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8F2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E5FD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9">
    <xf numFmtId="0" fontId="0" fillId="0" borderId="0" xfId="0"/>
    <xf numFmtId="1" fontId="7" fillId="0" borderId="19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5" fontId="7" fillId="0" borderId="22" xfId="0" applyNumberFormat="1" applyFont="1" applyFill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165" fontId="7" fillId="0" borderId="26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5" fontId="6" fillId="2" borderId="30" xfId="0" applyNumberFormat="1" applyFont="1" applyFill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 wrapText="1"/>
    </xf>
    <xf numFmtId="165" fontId="6" fillId="4" borderId="30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5" fontId="7" fillId="0" borderId="47" xfId="0" applyNumberFormat="1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65" fontId="6" fillId="2" borderId="29" xfId="0" applyNumberFormat="1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65" fontId="7" fillId="0" borderId="3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65" fontId="7" fillId="0" borderId="50" xfId="0" applyNumberFormat="1" applyFont="1" applyFill="1" applyBorder="1" applyAlignment="1">
      <alignment horizontal="center" vertical="center" wrapText="1"/>
    </xf>
    <xf numFmtId="0" fontId="7" fillId="0" borderId="50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65" fontId="7" fillId="0" borderId="51" xfId="0" applyNumberFormat="1" applyFont="1" applyFill="1" applyBorder="1" applyAlignment="1">
      <alignment horizontal="center" vertical="center" wrapText="1"/>
    </xf>
    <xf numFmtId="165" fontId="7" fillId="0" borderId="48" xfId="0" applyNumberFormat="1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65" fontId="7" fillId="0" borderId="52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5" fontId="7" fillId="0" borderId="52" xfId="0" applyNumberFormat="1" applyFont="1" applyBorder="1" applyAlignment="1">
      <alignment horizontal="center" vertical="center" wrapText="1"/>
    </xf>
    <xf numFmtId="165" fontId="7" fillId="0" borderId="54" xfId="0" applyNumberFormat="1" applyFont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65" fontId="7" fillId="0" borderId="50" xfId="0" applyNumberFormat="1" applyFont="1" applyBorder="1" applyAlignment="1">
      <alignment horizontal="center" vertical="center" wrapText="1"/>
    </xf>
    <xf numFmtId="1" fontId="7" fillId="0" borderId="52" xfId="0" applyNumberFormat="1" applyFont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4" borderId="16" xfId="0" applyNumberFormat="1" applyFont="1" applyFill="1" applyBorder="1" applyAlignment="1">
      <alignment horizontal="left" vertical="center"/>
    </xf>
    <xf numFmtId="1" fontId="9" fillId="4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1" fontId="7" fillId="0" borderId="54" xfId="0" applyNumberFormat="1" applyFont="1" applyBorder="1" applyAlignment="1">
      <alignment horizontal="center" vertical="center" wrapText="1"/>
    </xf>
    <xf numFmtId="1" fontId="7" fillId="0" borderId="47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1" fontId="6" fillId="2" borderId="45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center" wrapText="1"/>
    </xf>
    <xf numFmtId="165" fontId="4" fillId="3" borderId="22" xfId="0" applyNumberFormat="1" applyFont="1" applyFill="1" applyBorder="1" applyAlignment="1">
      <alignment horizontal="center" wrapText="1"/>
    </xf>
    <xf numFmtId="165" fontId="4" fillId="3" borderId="30" xfId="0" applyNumberFormat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left" wrapText="1"/>
    </xf>
    <xf numFmtId="165" fontId="4" fillId="3" borderId="26" xfId="0" applyNumberFormat="1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left" wrapText="1"/>
    </xf>
    <xf numFmtId="165" fontId="4" fillId="3" borderId="38" xfId="0" applyNumberFormat="1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left" wrapText="1"/>
    </xf>
    <xf numFmtId="0" fontId="4" fillId="3" borderId="47" xfId="0" applyFont="1" applyFill="1" applyBorder="1" applyAlignment="1">
      <alignment horizontal="center" wrapText="1"/>
    </xf>
    <xf numFmtId="165" fontId="4" fillId="3" borderId="47" xfId="0" applyNumberFormat="1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left" wrapText="1"/>
    </xf>
    <xf numFmtId="0" fontId="4" fillId="3" borderId="48" xfId="0" applyFont="1" applyFill="1" applyBorder="1" applyAlignment="1">
      <alignment horizontal="center" wrapText="1"/>
    </xf>
    <xf numFmtId="165" fontId="4" fillId="3" borderId="48" xfId="0" applyNumberFormat="1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165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165" fontId="4" fillId="3" borderId="26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28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65" fontId="7" fillId="0" borderId="55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4" fillId="3" borderId="53" xfId="0" applyFont="1" applyFill="1" applyBorder="1" applyAlignment="1">
      <alignment horizontal="center" wrapText="1"/>
    </xf>
    <xf numFmtId="165" fontId="4" fillId="3" borderId="55" xfId="0" applyNumberFormat="1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left" vertical="center" wrapText="1"/>
    </xf>
    <xf numFmtId="165" fontId="4" fillId="3" borderId="47" xfId="0" applyNumberFormat="1" applyFont="1" applyFill="1" applyBorder="1" applyAlignment="1">
      <alignment horizontal="center" vertical="center" wrapText="1"/>
    </xf>
    <xf numFmtId="165" fontId="4" fillId="3" borderId="38" xfId="0" applyNumberFormat="1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left" vertical="center" wrapText="1"/>
    </xf>
    <xf numFmtId="165" fontId="4" fillId="3" borderId="50" xfId="0" applyNumberFormat="1" applyFont="1" applyFill="1" applyBorder="1" applyAlignment="1">
      <alignment horizontal="center" vertical="center" wrapText="1"/>
    </xf>
    <xf numFmtId="165" fontId="4" fillId="3" borderId="30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1" fontId="6" fillId="2" borderId="6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9" xfId="0" applyNumberFormat="1" applyFont="1" applyFill="1" applyBorder="1" applyAlignment="1">
      <alignment horizontal="center" vertical="center" wrapText="1"/>
    </xf>
    <xf numFmtId="165" fontId="6" fillId="2" borderId="60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3" borderId="38" xfId="0" applyFont="1" applyFill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165" fontId="7" fillId="3" borderId="3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3" borderId="27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5" fontId="4" fillId="0" borderId="23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" fontId="6" fillId="4" borderId="29" xfId="0" applyNumberFormat="1" applyFont="1" applyFill="1" applyBorder="1" applyAlignment="1">
      <alignment horizontal="center" vertical="center" wrapText="1"/>
    </xf>
    <xf numFmtId="1" fontId="6" fillId="2" borderId="53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/>
    </xf>
    <xf numFmtId="166" fontId="6" fillId="4" borderId="30" xfId="0" applyNumberFormat="1" applyFont="1" applyFill="1" applyBorder="1" applyAlignment="1">
      <alignment horizontal="center" vertical="center" wrapText="1"/>
    </xf>
    <xf numFmtId="166" fontId="9" fillId="4" borderId="17" xfId="0" applyNumberFormat="1" applyFont="1" applyFill="1" applyBorder="1" applyAlignment="1">
      <alignment horizontal="center" vertical="center"/>
    </xf>
    <xf numFmtId="166" fontId="6" fillId="2" borderId="29" xfId="0" applyNumberFormat="1" applyFont="1" applyFill="1" applyBorder="1" applyAlignment="1">
      <alignment horizontal="center" vertical="center" wrapText="1"/>
    </xf>
    <xf numFmtId="166" fontId="6" fillId="2" borderId="27" xfId="0" applyNumberFormat="1" applyFont="1" applyFill="1" applyBorder="1" applyAlignment="1">
      <alignment horizontal="center" vertical="center" wrapText="1"/>
    </xf>
    <xf numFmtId="166" fontId="7" fillId="0" borderId="47" xfId="0" applyNumberFormat="1" applyFont="1" applyFill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 wrapText="1"/>
    </xf>
    <xf numFmtId="166" fontId="7" fillId="0" borderId="48" xfId="0" applyNumberFormat="1" applyFont="1" applyFill="1" applyBorder="1" applyAlignment="1">
      <alignment horizontal="center" vertical="center" wrapText="1"/>
    </xf>
    <xf numFmtId="166" fontId="7" fillId="0" borderId="50" xfId="0" applyNumberFormat="1" applyFont="1" applyFill="1" applyBorder="1" applyAlignment="1">
      <alignment horizontal="center" vertical="center" wrapText="1"/>
    </xf>
    <xf numFmtId="166" fontId="7" fillId="0" borderId="51" xfId="0" applyNumberFormat="1" applyFont="1" applyFill="1" applyBorder="1" applyAlignment="1">
      <alignment horizontal="center" vertical="center" wrapText="1"/>
    </xf>
    <xf numFmtId="166" fontId="7" fillId="0" borderId="52" xfId="0" applyNumberFormat="1" applyFont="1" applyFill="1" applyBorder="1" applyAlignment="1">
      <alignment horizontal="center" vertical="center" wrapText="1"/>
    </xf>
    <xf numFmtId="166" fontId="7" fillId="0" borderId="54" xfId="0" applyNumberFormat="1" applyFont="1" applyFill="1" applyBorder="1" applyAlignment="1">
      <alignment horizontal="center" vertical="center" wrapText="1"/>
    </xf>
    <xf numFmtId="166" fontId="7" fillId="0" borderId="39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166" fontId="6" fillId="2" borderId="39" xfId="0" applyNumberFormat="1" applyFont="1" applyFill="1" applyBorder="1" applyAlignment="1">
      <alignment horizontal="center" vertical="center" wrapText="1"/>
    </xf>
    <xf numFmtId="166" fontId="6" fillId="2" borderId="60" xfId="0" applyNumberFormat="1" applyFont="1" applyFill="1" applyBorder="1" applyAlignment="1">
      <alignment horizontal="center" vertical="center" wrapText="1"/>
    </xf>
    <xf numFmtId="166" fontId="4" fillId="3" borderId="29" xfId="0" applyNumberFormat="1" applyFont="1" applyFill="1" applyBorder="1" applyAlignment="1">
      <alignment horizontal="center" wrapText="1"/>
    </xf>
    <xf numFmtId="166" fontId="4" fillId="3" borderId="19" xfId="0" applyNumberFormat="1" applyFont="1" applyFill="1" applyBorder="1" applyAlignment="1">
      <alignment horizontal="center" wrapText="1"/>
    </xf>
    <xf numFmtId="166" fontId="4" fillId="3" borderId="25" xfId="0" applyNumberFormat="1" applyFont="1" applyFill="1" applyBorder="1" applyAlignment="1">
      <alignment horizontal="center" wrapText="1"/>
    </xf>
    <xf numFmtId="166" fontId="4" fillId="3" borderId="47" xfId="0" applyNumberFormat="1" applyFont="1" applyFill="1" applyBorder="1" applyAlignment="1">
      <alignment horizontal="center" wrapText="1"/>
    </xf>
    <xf numFmtId="166" fontId="4" fillId="3" borderId="38" xfId="0" applyNumberFormat="1" applyFont="1" applyFill="1" applyBorder="1" applyAlignment="1">
      <alignment horizontal="center" wrapText="1"/>
    </xf>
    <xf numFmtId="166" fontId="4" fillId="3" borderId="48" xfId="0" applyNumberFormat="1" applyFont="1" applyFill="1" applyBorder="1" applyAlignment="1">
      <alignment horizontal="center" wrapText="1"/>
    </xf>
    <xf numFmtId="166" fontId="4" fillId="3" borderId="31" xfId="0" applyNumberFormat="1" applyFont="1" applyFill="1" applyBorder="1" applyAlignment="1">
      <alignment horizontal="center" wrapText="1"/>
    </xf>
    <xf numFmtId="166" fontId="4" fillId="3" borderId="18" xfId="0" applyNumberFormat="1" applyFont="1" applyFill="1" applyBorder="1" applyAlignment="1">
      <alignment horizontal="center" wrapText="1"/>
    </xf>
    <xf numFmtId="166" fontId="7" fillId="0" borderId="36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166" fontId="7" fillId="0" borderId="53" xfId="0" applyNumberFormat="1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166" fontId="4" fillId="3" borderId="53" xfId="0" applyNumberFormat="1" applyFont="1" applyFill="1" applyBorder="1" applyAlignment="1">
      <alignment horizont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166" fontId="4" fillId="3" borderId="50" xfId="0" applyNumberFormat="1" applyFont="1" applyFill="1" applyBorder="1" applyAlignment="1">
      <alignment horizontal="center" wrapText="1"/>
    </xf>
    <xf numFmtId="166" fontId="4" fillId="3" borderId="29" xfId="0" applyNumberFormat="1" applyFont="1" applyFill="1" applyBorder="1" applyAlignment="1">
      <alignment horizontal="center" vertical="center" wrapText="1"/>
    </xf>
    <xf numFmtId="166" fontId="4" fillId="3" borderId="19" xfId="0" applyNumberFormat="1" applyFont="1" applyFill="1" applyBorder="1" applyAlignment="1">
      <alignment horizontal="center" vertical="center" wrapText="1"/>
    </xf>
    <xf numFmtId="166" fontId="4" fillId="3" borderId="25" xfId="0" applyNumberFormat="1" applyFont="1" applyFill="1" applyBorder="1" applyAlignment="1">
      <alignment horizontal="center" vertical="center" wrapText="1"/>
    </xf>
    <xf numFmtId="166" fontId="4" fillId="3" borderId="27" xfId="0" applyNumberFormat="1" applyFont="1" applyFill="1" applyBorder="1" applyAlignment="1">
      <alignment horizontal="center" vertical="center" wrapText="1"/>
    </xf>
    <xf numFmtId="166" fontId="4" fillId="3" borderId="23" xfId="0" applyNumberFormat="1" applyFont="1" applyFill="1" applyBorder="1" applyAlignment="1">
      <alignment horizontal="center" vertical="center" wrapText="1"/>
    </xf>
    <xf numFmtId="166" fontId="4" fillId="3" borderId="53" xfId="0" applyNumberFormat="1" applyFont="1" applyFill="1" applyBorder="1" applyAlignment="1">
      <alignment horizontal="center" vertical="center" wrapText="1"/>
    </xf>
    <xf numFmtId="166" fontId="4" fillId="3" borderId="47" xfId="0" applyNumberFormat="1" applyFont="1" applyFill="1" applyBorder="1" applyAlignment="1">
      <alignment horizontal="center" vertical="center" wrapText="1"/>
    </xf>
    <xf numFmtId="166" fontId="4" fillId="3" borderId="38" xfId="0" applyNumberFormat="1" applyFont="1" applyFill="1" applyBorder="1" applyAlignment="1">
      <alignment horizontal="center" vertical="center" wrapText="1"/>
    </xf>
    <xf numFmtId="166" fontId="4" fillId="3" borderId="50" xfId="0" applyNumberFormat="1" applyFont="1" applyFill="1" applyBorder="1" applyAlignment="1">
      <alignment horizontal="center" vertical="center" wrapText="1"/>
    </xf>
    <xf numFmtId="166" fontId="4" fillId="3" borderId="60" xfId="0" applyNumberFormat="1" applyFont="1" applyFill="1" applyBorder="1" applyAlignment="1">
      <alignment horizontal="center" vertical="center" wrapText="1"/>
    </xf>
    <xf numFmtId="166" fontId="4" fillId="3" borderId="39" xfId="0" applyNumberFormat="1" applyFont="1" applyFill="1" applyBorder="1" applyAlignment="1">
      <alignment horizontal="center" vertical="center" wrapText="1"/>
    </xf>
    <xf numFmtId="166" fontId="4" fillId="3" borderId="33" xfId="0" applyNumberFormat="1" applyFont="1" applyFill="1" applyBorder="1" applyAlignment="1">
      <alignment horizontal="center" vertical="center" wrapText="1"/>
    </xf>
    <xf numFmtId="166" fontId="4" fillId="0" borderId="29" xfId="0" applyNumberFormat="1" applyFont="1" applyBorder="1" applyAlignment="1">
      <alignment horizontal="center" wrapText="1"/>
    </xf>
    <xf numFmtId="166" fontId="4" fillId="0" borderId="19" xfId="0" applyNumberFormat="1" applyFont="1" applyBorder="1" applyAlignment="1">
      <alignment horizontal="center" wrapText="1"/>
    </xf>
    <xf numFmtId="166" fontId="4" fillId="0" borderId="23" xfId="0" applyNumberFormat="1" applyFont="1" applyBorder="1" applyAlignment="1">
      <alignment horizontal="center" wrapText="1"/>
    </xf>
    <xf numFmtId="166" fontId="4" fillId="0" borderId="25" xfId="0" applyNumberFormat="1" applyFont="1" applyBorder="1" applyAlignment="1">
      <alignment horizontal="center" wrapText="1"/>
    </xf>
    <xf numFmtId="166" fontId="4" fillId="0" borderId="27" xfId="0" applyNumberFormat="1" applyFont="1" applyBorder="1" applyAlignment="1">
      <alignment horizontal="center" vertical="center" wrapText="1"/>
    </xf>
    <xf numFmtId="165" fontId="9" fillId="4" borderId="17" xfId="0" applyNumberFormat="1" applyFont="1" applyFill="1" applyBorder="1" applyAlignment="1">
      <alignment horizontal="left" vertical="center"/>
    </xf>
    <xf numFmtId="165" fontId="6" fillId="2" borderId="39" xfId="0" applyNumberFormat="1" applyFont="1" applyFill="1" applyBorder="1" applyAlignment="1">
      <alignment horizontal="center" vertical="center" wrapText="1"/>
    </xf>
    <xf numFmtId="165" fontId="4" fillId="3" borderId="42" xfId="0" applyNumberFormat="1" applyFont="1" applyFill="1" applyBorder="1" applyAlignment="1">
      <alignment horizontal="center" vertical="center" wrapText="1"/>
    </xf>
    <xf numFmtId="165" fontId="4" fillId="3" borderId="55" xfId="0" applyNumberFormat="1" applyFont="1" applyFill="1" applyBorder="1" applyAlignment="1">
      <alignment horizontal="center" vertical="center" wrapText="1"/>
    </xf>
    <xf numFmtId="165" fontId="4" fillId="3" borderId="61" xfId="0" applyNumberFormat="1" applyFont="1" applyFill="1" applyBorder="1" applyAlignment="1">
      <alignment horizontal="center" vertical="center" wrapText="1"/>
    </xf>
    <xf numFmtId="165" fontId="4" fillId="3" borderId="34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wrapText="1"/>
    </xf>
    <xf numFmtId="165" fontId="4" fillId="0" borderId="19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165" fontId="4" fillId="0" borderId="25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 wrapText="1"/>
    </xf>
    <xf numFmtId="1" fontId="6" fillId="2" borderId="39" xfId="0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wrapText="1"/>
    </xf>
    <xf numFmtId="1" fontId="4" fillId="3" borderId="19" xfId="0" applyNumberFormat="1" applyFont="1" applyFill="1" applyBorder="1" applyAlignment="1">
      <alignment horizontal="center" wrapText="1"/>
    </xf>
    <xf numFmtId="1" fontId="4" fillId="3" borderId="25" xfId="0" applyNumberFormat="1" applyFont="1" applyFill="1" applyBorder="1" applyAlignment="1">
      <alignment horizontal="center" wrapText="1"/>
    </xf>
    <xf numFmtId="1" fontId="4" fillId="3" borderId="47" xfId="0" applyNumberFormat="1" applyFont="1" applyFill="1" applyBorder="1" applyAlignment="1">
      <alignment horizontal="center" wrapText="1"/>
    </xf>
    <xf numFmtId="1" fontId="4" fillId="3" borderId="38" xfId="0" applyNumberFormat="1" applyFont="1" applyFill="1" applyBorder="1" applyAlignment="1">
      <alignment horizontal="center" wrapText="1"/>
    </xf>
    <xf numFmtId="1" fontId="4" fillId="3" borderId="48" xfId="0" applyNumberFormat="1" applyFont="1" applyFill="1" applyBorder="1" applyAlignment="1">
      <alignment horizont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3" borderId="53" xfId="0" applyNumberFormat="1" applyFont="1" applyFill="1" applyBorder="1" applyAlignment="1">
      <alignment horizontal="center" wrapText="1"/>
    </xf>
    <xf numFmtId="1" fontId="4" fillId="3" borderId="47" xfId="0" applyNumberFormat="1" applyFont="1" applyFill="1" applyBorder="1" applyAlignment="1">
      <alignment horizontal="center" vertical="center" wrapText="1"/>
    </xf>
    <xf numFmtId="1" fontId="4" fillId="3" borderId="50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4" fillId="0" borderId="53" xfId="0" applyNumberFormat="1" applyFont="1" applyBorder="1" applyAlignment="1">
      <alignment horizontal="center" vertical="center" wrapText="1"/>
    </xf>
    <xf numFmtId="1" fontId="4" fillId="0" borderId="47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4" fillId="0" borderId="25" xfId="0" applyNumberFormat="1" applyFont="1" applyBorder="1" applyAlignment="1">
      <alignment horizontal="center" wrapText="1"/>
    </xf>
    <xf numFmtId="1" fontId="4" fillId="3" borderId="54" xfId="0" applyNumberFormat="1" applyFont="1" applyFill="1" applyBorder="1" applyAlignment="1">
      <alignment horizontal="center" wrapText="1"/>
    </xf>
    <xf numFmtId="1" fontId="4" fillId="3" borderId="50" xfId="0" applyNumberFormat="1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4" fillId="3" borderId="37" xfId="0" applyNumberFormat="1" applyFont="1" applyFill="1" applyBorder="1" applyAlignment="1">
      <alignment horizontal="center" wrapText="1"/>
    </xf>
    <xf numFmtId="1" fontId="4" fillId="3" borderId="18" xfId="0" applyNumberFormat="1" applyFont="1" applyFill="1" applyBorder="1" applyAlignment="1">
      <alignment horizont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1" fontId="4" fillId="3" borderId="48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8" xfId="0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1" fontId="4" fillId="0" borderId="62" xfId="0" applyNumberFormat="1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horizontal="center" wrapText="1"/>
    </xf>
    <xf numFmtId="1" fontId="6" fillId="0" borderId="39" xfId="0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/>
    </xf>
    <xf numFmtId="1" fontId="4" fillId="3" borderId="25" xfId="0" applyNumberFormat="1" applyFont="1" applyFill="1" applyBorder="1" applyAlignment="1">
      <alignment horizontal="center" vertical="center" wrapText="1"/>
    </xf>
    <xf numFmtId="1" fontId="4" fillId="3" borderId="53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53" xfId="0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60" xfId="0" applyNumberFormat="1" applyFont="1" applyFill="1" applyBorder="1" applyAlignment="1">
      <alignment horizontal="center" vertical="center" wrapText="1"/>
    </xf>
    <xf numFmtId="1" fontId="4" fillId="0" borderId="39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4" borderId="30" xfId="0" applyNumberFormat="1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64" fontId="7" fillId="0" borderId="50" xfId="0" applyNumberFormat="1" applyFont="1" applyFill="1" applyBorder="1" applyAlignment="1">
      <alignment horizontal="center" vertical="center" wrapText="1"/>
    </xf>
    <xf numFmtId="164" fontId="7" fillId="0" borderId="51" xfId="0" applyNumberFormat="1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52" xfId="0" applyNumberFormat="1" applyFont="1" applyFill="1" applyBorder="1" applyAlignment="1">
      <alignment horizontal="center" vertical="center" wrapText="1"/>
    </xf>
    <xf numFmtId="164" fontId="9" fillId="3" borderId="52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 wrapText="1"/>
    </xf>
    <xf numFmtId="164" fontId="9" fillId="3" borderId="50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164" fontId="6" fillId="2" borderId="60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wrapText="1"/>
    </xf>
    <xf numFmtId="164" fontId="4" fillId="3" borderId="22" xfId="0" applyNumberFormat="1" applyFont="1" applyFill="1" applyBorder="1" applyAlignment="1">
      <alignment horizontal="center" wrapText="1"/>
    </xf>
    <xf numFmtId="164" fontId="4" fillId="3" borderId="26" xfId="0" applyNumberFormat="1" applyFont="1" applyFill="1" applyBorder="1" applyAlignment="1">
      <alignment horizontal="center" wrapText="1"/>
    </xf>
    <xf numFmtId="164" fontId="4" fillId="3" borderId="47" xfId="0" applyNumberFormat="1" applyFont="1" applyFill="1" applyBorder="1" applyAlignment="1">
      <alignment horizontal="center" wrapText="1"/>
    </xf>
    <xf numFmtId="164" fontId="4" fillId="3" borderId="38" xfId="0" applyNumberFormat="1" applyFont="1" applyFill="1" applyBorder="1" applyAlignment="1">
      <alignment horizontal="center" wrapText="1"/>
    </xf>
    <xf numFmtId="164" fontId="4" fillId="3" borderId="48" xfId="0" applyNumberFormat="1" applyFont="1" applyFill="1" applyBorder="1" applyAlignment="1">
      <alignment horizont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7" fillId="0" borderId="55" xfId="0" applyNumberFormat="1" applyFont="1" applyFill="1" applyBorder="1" applyAlignment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164" fontId="4" fillId="3" borderId="55" xfId="0" applyNumberFormat="1" applyFont="1" applyFill="1" applyBorder="1" applyAlignment="1">
      <alignment horizont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4" fillId="3" borderId="47" xfId="0" applyNumberFormat="1" applyFont="1" applyFill="1" applyBorder="1" applyAlignment="1">
      <alignment horizontal="center" vertical="center" wrapText="1"/>
    </xf>
    <xf numFmtId="164" fontId="4" fillId="3" borderId="50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164" fontId="4" fillId="0" borderId="24" xfId="0" applyNumberFormat="1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26" xfId="0" applyNumberFormat="1" applyFont="1" applyBorder="1" applyAlignment="1">
      <alignment horizont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/>
    </xf>
    <xf numFmtId="164" fontId="9" fillId="0" borderId="48" xfId="0" applyNumberFormat="1" applyFont="1" applyFill="1" applyBorder="1" applyAlignment="1">
      <alignment horizontal="center" vertical="center"/>
    </xf>
    <xf numFmtId="164" fontId="9" fillId="0" borderId="50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64" fontId="4" fillId="3" borderId="48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0" xfId="0" applyNumberFormat="1" applyFont="1" applyFill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7" fillId="3" borderId="30" xfId="0" applyNumberFormat="1" applyFont="1" applyFill="1" applyBorder="1" applyAlignment="1">
      <alignment horizontal="center" vertical="center" wrapText="1"/>
    </xf>
    <xf numFmtId="164" fontId="7" fillId="3" borderId="55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7" fillId="0" borderId="57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right" vertical="center"/>
    </xf>
    <xf numFmtId="49" fontId="8" fillId="4" borderId="17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28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55" xfId="0" applyNumberFormat="1" applyFont="1" applyFill="1" applyBorder="1" applyAlignment="1">
      <alignment horizontal="center" vertical="center" wrapText="1"/>
    </xf>
    <xf numFmtId="1" fontId="7" fillId="0" borderId="30" xfId="0" applyNumberFormat="1" applyFont="1" applyFill="1" applyBorder="1" applyAlignment="1">
      <alignment horizontal="center" vertical="center" wrapText="1"/>
    </xf>
    <xf numFmtId="1" fontId="4" fillId="3" borderId="55" xfId="0" applyNumberFormat="1" applyFont="1" applyFill="1" applyBorder="1" applyAlignment="1">
      <alignment horizont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57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3" borderId="22" xfId="0" applyNumberFormat="1" applyFont="1" applyFill="1" applyBorder="1" applyAlignment="1">
      <alignment horizontal="center" wrapText="1"/>
    </xf>
    <xf numFmtId="1" fontId="4" fillId="3" borderId="26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6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FE5FD"/>
      <color rgb="FFE8F2FE"/>
      <color rgb="FF0000FF"/>
      <color rgb="FFDAE7F6"/>
      <color rgb="FF99CCFF"/>
      <color rgb="FF66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abSelected="1" view="pageBreakPreview" topLeftCell="C1" zoomScale="80" zoomScaleNormal="90" zoomScaleSheetLayoutView="80" workbookViewId="0">
      <selection activeCell="H63" sqref="H63"/>
    </sheetView>
  </sheetViews>
  <sheetFormatPr defaultRowHeight="33" customHeight="1" outlineLevelRow="1" x14ac:dyDescent="0.25"/>
  <cols>
    <col min="1" max="1" width="9.140625" style="81"/>
    <col min="2" max="2" width="23.140625" style="82" customWidth="1"/>
    <col min="3" max="3" width="24" style="83" customWidth="1"/>
    <col min="4" max="4" width="30.28515625" style="84" customWidth="1"/>
    <col min="5" max="5" width="18.7109375" style="85" customWidth="1"/>
    <col min="6" max="6" width="18.7109375" style="86" customWidth="1"/>
    <col min="7" max="7" width="18.7109375" style="225" customWidth="1"/>
    <col min="8" max="8" width="24.7109375" style="289" customWidth="1"/>
    <col min="9" max="9" width="19.85546875" style="289" customWidth="1"/>
    <col min="10" max="10" width="18.7109375" style="363" customWidth="1"/>
    <col min="11" max="11" width="20.85546875" style="289" customWidth="1"/>
    <col min="12" max="12" width="25.85546875" style="289" customWidth="1"/>
    <col min="13" max="13" width="18.7109375" style="289" customWidth="1"/>
    <col min="14" max="14" width="20.85546875" style="363" customWidth="1"/>
    <col min="15" max="15" width="18.7109375" style="289" customWidth="1"/>
    <col min="16" max="16" width="21.7109375" style="363" customWidth="1"/>
    <col min="17" max="16384" width="9.140625" style="87"/>
  </cols>
  <sheetData>
    <row r="1" spans="1:16" ht="18" customHeight="1" thickBot="1" x14ac:dyDescent="0.3"/>
    <row r="2" spans="1:16" ht="33" customHeight="1" x14ac:dyDescent="0.25">
      <c r="A2" s="488" t="s">
        <v>266</v>
      </c>
      <c r="B2" s="489"/>
      <c r="C2" s="489"/>
      <c r="D2" s="489"/>
      <c r="E2" s="489"/>
      <c r="F2" s="489"/>
      <c r="G2" s="489"/>
      <c r="H2" s="489"/>
      <c r="I2" s="489"/>
      <c r="J2" s="490"/>
      <c r="K2" s="489"/>
      <c r="L2" s="490"/>
      <c r="M2" s="489"/>
      <c r="N2" s="491"/>
      <c r="O2" s="489"/>
      <c r="P2" s="492"/>
    </row>
    <row r="3" spans="1:16" ht="33" customHeight="1" thickBot="1" x14ac:dyDescent="0.3">
      <c r="A3" s="493"/>
      <c r="B3" s="494"/>
      <c r="C3" s="494"/>
      <c r="D3" s="494"/>
      <c r="E3" s="494"/>
      <c r="F3" s="494"/>
      <c r="G3" s="494"/>
      <c r="H3" s="494"/>
      <c r="I3" s="494"/>
      <c r="J3" s="495"/>
      <c r="K3" s="494"/>
      <c r="L3" s="495"/>
      <c r="M3" s="494"/>
      <c r="N3" s="496"/>
      <c r="O3" s="494"/>
      <c r="P3" s="497"/>
    </row>
    <row r="4" spans="1:16" ht="33" customHeight="1" thickBot="1" x14ac:dyDescent="0.3">
      <c r="A4" s="88"/>
      <c r="B4" s="89"/>
      <c r="C4" s="90"/>
      <c r="D4" s="91"/>
      <c r="E4" s="92"/>
      <c r="F4" s="93"/>
      <c r="G4" s="226"/>
      <c r="H4" s="290"/>
      <c r="I4" s="290"/>
      <c r="J4" s="364"/>
      <c r="K4" s="290"/>
      <c r="L4" s="290"/>
      <c r="M4" s="290"/>
      <c r="N4" s="364"/>
      <c r="O4" s="290"/>
      <c r="P4" s="424"/>
    </row>
    <row r="5" spans="1:16" s="85" customFormat="1" ht="145.5" customHeight="1" thickBot="1" x14ac:dyDescent="0.3">
      <c r="A5" s="94" t="s">
        <v>0</v>
      </c>
      <c r="B5" s="95" t="s">
        <v>3</v>
      </c>
      <c r="C5" s="95" t="s">
        <v>5</v>
      </c>
      <c r="D5" s="96" t="s">
        <v>4</v>
      </c>
      <c r="E5" s="97" t="s">
        <v>86</v>
      </c>
      <c r="F5" s="98" t="s">
        <v>173</v>
      </c>
      <c r="G5" s="227" t="s">
        <v>87</v>
      </c>
      <c r="H5" s="100" t="s">
        <v>88</v>
      </c>
      <c r="I5" s="100" t="s">
        <v>115</v>
      </c>
      <c r="J5" s="365" t="s">
        <v>174</v>
      </c>
      <c r="K5" s="100" t="s">
        <v>116</v>
      </c>
      <c r="L5" s="100" t="s">
        <v>89</v>
      </c>
      <c r="M5" s="100" t="s">
        <v>119</v>
      </c>
      <c r="N5" s="365" t="s">
        <v>175</v>
      </c>
      <c r="O5" s="100" t="s">
        <v>118</v>
      </c>
      <c r="P5" s="365" t="s">
        <v>176</v>
      </c>
    </row>
    <row r="6" spans="1:16" s="101" customFormat="1" ht="20.25" customHeight="1" thickBot="1" x14ac:dyDescent="0.3">
      <c r="A6" s="99">
        <v>1</v>
      </c>
      <c r="B6" s="100">
        <v>2</v>
      </c>
      <c r="C6" s="99">
        <v>3</v>
      </c>
      <c r="D6" s="100">
        <v>4</v>
      </c>
      <c r="E6" s="99">
        <v>5</v>
      </c>
      <c r="F6" s="227">
        <v>6</v>
      </c>
      <c r="G6" s="228">
        <v>7</v>
      </c>
      <c r="H6" s="100">
        <v>8</v>
      </c>
      <c r="I6" s="99">
        <v>9</v>
      </c>
      <c r="J6" s="227">
        <v>10</v>
      </c>
      <c r="K6" s="99">
        <v>11</v>
      </c>
      <c r="L6" s="100">
        <v>12</v>
      </c>
      <c r="M6" s="99">
        <v>13</v>
      </c>
      <c r="N6" s="227">
        <v>14</v>
      </c>
      <c r="O6" s="99">
        <v>15</v>
      </c>
      <c r="P6" s="227">
        <v>16</v>
      </c>
    </row>
    <row r="7" spans="1:16" s="102" customFormat="1" ht="98.25" customHeight="1" thickBot="1" x14ac:dyDescent="0.3">
      <c r="A7" s="446" t="s">
        <v>120</v>
      </c>
      <c r="B7" s="447"/>
      <c r="C7" s="447"/>
      <c r="D7" s="447"/>
      <c r="E7" s="222">
        <f>E9+E10+E58+E59+E63+E64+E67+E68+E154+E155+E180+E181</f>
        <v>103</v>
      </c>
      <c r="F7" s="27">
        <f>F9+F10+F58+F59+F63+F64+F67+F68+F154+F155+F180+F181</f>
        <v>49.179524999999998</v>
      </c>
      <c r="G7" s="229">
        <f>G9+G10+G58+G59+G63+G64+G67+G68+G154+G155+G180+G181</f>
        <v>0</v>
      </c>
      <c r="H7" s="222">
        <v>0</v>
      </c>
      <c r="I7" s="291">
        <f>I9+I10+I58+I59+I63+I64+I67+I68+I154+I155+I180+I181</f>
        <v>1375</v>
      </c>
      <c r="J7" s="366">
        <f>J9+J10+J58+J59+J63+J64+J67+J68+J154+J155+J180+J181</f>
        <v>92.896040016639986</v>
      </c>
      <c r="K7" s="291">
        <f>K9+K10+K58+K59+K63+K64+K67+K68+K154+K155+K180+K181</f>
        <v>0</v>
      </c>
      <c r="L7" s="291">
        <v>0</v>
      </c>
      <c r="M7" s="291">
        <f>M9+M10+M58+M59+M63+M64+M67+M68+M154+M155+M180+M181</f>
        <v>1171</v>
      </c>
      <c r="N7" s="366">
        <f>N9+N10+N58+N59+N63+N64+N67+N68+N154+N155+N180+N181</f>
        <v>24913.730611999999</v>
      </c>
      <c r="O7" s="291">
        <f>O9+O10+O58+O59+O63+O64+O67+O68+O154+O155+O180+O181</f>
        <v>515</v>
      </c>
      <c r="P7" s="366">
        <f>P9+P10+P58+P59+P63+P64+P67+P68+P154+P155+P180+P181</f>
        <v>3496.9940000000001</v>
      </c>
    </row>
    <row r="8" spans="1:16" s="102" customFormat="1" ht="23.25" customHeight="1" thickBot="1" x14ac:dyDescent="0.3">
      <c r="A8" s="446" t="s">
        <v>121</v>
      </c>
      <c r="B8" s="447"/>
      <c r="C8" s="447"/>
      <c r="D8" s="447"/>
      <c r="E8" s="103"/>
      <c r="F8" s="278"/>
      <c r="G8" s="230"/>
      <c r="H8" s="104"/>
      <c r="I8" s="104"/>
      <c r="J8" s="367"/>
      <c r="K8" s="104"/>
      <c r="L8" s="104"/>
      <c r="M8" s="104"/>
      <c r="N8" s="414"/>
      <c r="O8" s="104"/>
      <c r="P8" s="414"/>
    </row>
    <row r="9" spans="1:16" ht="62.25" customHeight="1" thickBot="1" x14ac:dyDescent="0.3">
      <c r="A9" s="482" t="s">
        <v>9</v>
      </c>
      <c r="B9" s="478" t="s">
        <v>10</v>
      </c>
      <c r="C9" s="479"/>
      <c r="D9" s="11" t="s">
        <v>1</v>
      </c>
      <c r="E9" s="71">
        <f>E11+E16+E23+E30+E31+E33+E35+E36+E37+E39+E41+E42+E44+E45+E46+E52+E55+E56+E57</f>
        <v>43</v>
      </c>
      <c r="F9" s="47">
        <f>F11+F16+F23+F30+F31+F33+F35+F36+F37+F39+F41+F42+F44+F45+F46+F52+F55+F56+F57</f>
        <v>0.70600000000000007</v>
      </c>
      <c r="G9" s="231">
        <f>G11+G16+G23+G30+G31+G33+G35+G36+G37+G39+G41+G42+G44+G45+G46+G52+G55+G56+G57</f>
        <v>0</v>
      </c>
      <c r="H9" s="223">
        <v>0</v>
      </c>
      <c r="I9" s="34">
        <f>I11+I16+I23+I30+I31+I33+I35+I36+I37+I39+I41+I42+I44+I45+I46+I52+I55+I56+I57</f>
        <v>433</v>
      </c>
      <c r="J9" s="38">
        <f>J11+J16+J23+J30+J31+J33+J35+J36+J37+J39+J41+J42+J44+J45+J46+J52+J55+J56+J57</f>
        <v>3.8955271680000005</v>
      </c>
      <c r="K9" s="141">
        <f>K11+K16+K23+K30+K31+K33+K35+K36+K37+K39+K41+K42+K44+K45+K46+K52+K55+K56+K57</f>
        <v>0</v>
      </c>
      <c r="L9" s="566">
        <v>0</v>
      </c>
      <c r="M9" s="34">
        <f>M11+M16+M23+M30+M31+M33+M35+M36+M37+M39+M41+M42+M44+M45+M46+M52+M55+M56+M57</f>
        <v>384</v>
      </c>
      <c r="N9" s="38">
        <f>N11+N16+N23+N30+N31+N33+N35+N36+N37+N39+N41+N42+N44+N45+N46+N52+N55+N56+N57</f>
        <v>1124.5999999999999</v>
      </c>
      <c r="O9" s="34">
        <f>O11+O16+O23+O30+O31+O33+O35+O36+O37+O39+O41+O42+O44+O45+O46+O52+O55+O56+O57</f>
        <v>110</v>
      </c>
      <c r="P9" s="425">
        <f>P11+P16+P23+P30+P31+P33+P35+P36+P37+P39+P41+P42+P44+P45+P46+P52+P55+P56+P57</f>
        <v>300.39999999999998</v>
      </c>
    </row>
    <row r="10" spans="1:16" ht="33" customHeight="1" thickBot="1" x14ac:dyDescent="0.3">
      <c r="A10" s="483"/>
      <c r="B10" s="480"/>
      <c r="C10" s="481"/>
      <c r="D10" s="12" t="s">
        <v>2</v>
      </c>
      <c r="E10" s="224">
        <f>E12+E13+E14+E15+E17+E18+E19+E20+E21+E22+E24+E25+E26+E27+E28+E29+E32+E34+E38+E40+E43+E47+E48+E49+E50+E51+E53+E54</f>
        <v>6</v>
      </c>
      <c r="F10" s="49">
        <f t="shared" ref="F10:P10" si="0">F12+F13+F14+F15+F17+F18+F19+F20+F21+F22+F24+F25+F26+F27+F28+F29+F32+F34+F38+F40+F43+F47+F48+F49+F50+F51+F53+F54</f>
        <v>6.3437000000000001</v>
      </c>
      <c r="G10" s="232">
        <f t="shared" si="0"/>
        <v>0</v>
      </c>
      <c r="H10" s="25">
        <v>0</v>
      </c>
      <c r="I10" s="25">
        <f t="shared" si="0"/>
        <v>15</v>
      </c>
      <c r="J10" s="48">
        <f t="shared" si="0"/>
        <v>9.4571846272000002</v>
      </c>
      <c r="K10" s="25">
        <f t="shared" si="0"/>
        <v>0</v>
      </c>
      <c r="L10" s="196">
        <v>0</v>
      </c>
      <c r="M10" s="25">
        <f t="shared" si="0"/>
        <v>8</v>
      </c>
      <c r="N10" s="48">
        <f t="shared" si="0"/>
        <v>14.547612000000001</v>
      </c>
      <c r="O10" s="25">
        <f t="shared" si="0"/>
        <v>2</v>
      </c>
      <c r="P10" s="426">
        <f t="shared" si="0"/>
        <v>154.69999999999999</v>
      </c>
    </row>
    <row r="11" spans="1:16" s="105" customFormat="1" ht="33" hidden="1" customHeight="1" outlineLevel="1" x14ac:dyDescent="0.25">
      <c r="A11" s="498">
        <v>1</v>
      </c>
      <c r="B11" s="486" t="s">
        <v>19</v>
      </c>
      <c r="C11" s="463" t="s">
        <v>20</v>
      </c>
      <c r="D11" s="8" t="s">
        <v>1</v>
      </c>
      <c r="E11" s="43">
        <v>1</v>
      </c>
      <c r="F11" s="33">
        <v>5.0000000000000001E-3</v>
      </c>
      <c r="G11" s="233">
        <v>0</v>
      </c>
      <c r="H11" s="32">
        <v>0</v>
      </c>
      <c r="I11" s="32">
        <v>8</v>
      </c>
      <c r="J11" s="368">
        <f>56*24*234*0.48/1000000</f>
        <v>0.15095807999999999</v>
      </c>
      <c r="K11" s="32">
        <v>0</v>
      </c>
      <c r="L11" s="32">
        <v>0</v>
      </c>
      <c r="M11" s="32">
        <v>8</v>
      </c>
      <c r="N11" s="368">
        <v>25</v>
      </c>
      <c r="O11" s="32">
        <v>3</v>
      </c>
      <c r="P11" s="392">
        <v>8.8000000000000007</v>
      </c>
    </row>
    <row r="12" spans="1:16" s="105" customFormat="1" ht="33" hidden="1" customHeight="1" outlineLevel="1" x14ac:dyDescent="0.25">
      <c r="A12" s="499"/>
      <c r="B12" s="487"/>
      <c r="C12" s="464"/>
      <c r="D12" s="2" t="s">
        <v>161</v>
      </c>
      <c r="E12" s="72">
        <v>0</v>
      </c>
      <c r="F12" s="51">
        <v>0</v>
      </c>
      <c r="G12" s="234">
        <v>0</v>
      </c>
      <c r="H12" s="52">
        <v>0</v>
      </c>
      <c r="I12" s="52">
        <v>1</v>
      </c>
      <c r="J12" s="369">
        <v>2.7495935999999999E-2</v>
      </c>
      <c r="K12" s="52">
        <v>0</v>
      </c>
      <c r="L12" s="52">
        <v>0</v>
      </c>
      <c r="M12" s="52">
        <v>0</v>
      </c>
      <c r="N12" s="369">
        <v>0</v>
      </c>
      <c r="O12" s="52">
        <v>0</v>
      </c>
      <c r="P12" s="381">
        <v>0</v>
      </c>
    </row>
    <row r="13" spans="1:16" s="105" customFormat="1" ht="33" hidden="1" customHeight="1" outlineLevel="1" x14ac:dyDescent="0.25">
      <c r="A13" s="499"/>
      <c r="B13" s="487"/>
      <c r="C13" s="464"/>
      <c r="D13" s="2" t="s">
        <v>91</v>
      </c>
      <c r="E13" s="44">
        <v>0</v>
      </c>
      <c r="F13" s="51">
        <v>0</v>
      </c>
      <c r="G13" s="234">
        <v>0</v>
      </c>
      <c r="H13" s="52">
        <v>0</v>
      </c>
      <c r="I13" s="52">
        <v>0</v>
      </c>
      <c r="J13" s="369">
        <v>0</v>
      </c>
      <c r="K13" s="52">
        <v>0</v>
      </c>
      <c r="L13" s="52">
        <v>0</v>
      </c>
      <c r="M13" s="52">
        <v>1</v>
      </c>
      <c r="N13" s="415">
        <v>0.28034999999999999</v>
      </c>
      <c r="O13" s="52">
        <v>0</v>
      </c>
      <c r="P13" s="381">
        <v>0</v>
      </c>
    </row>
    <row r="14" spans="1:16" s="105" customFormat="1" ht="33" hidden="1" customHeight="1" outlineLevel="1" x14ac:dyDescent="0.25">
      <c r="A14" s="499"/>
      <c r="B14" s="487"/>
      <c r="C14" s="464"/>
      <c r="D14" s="2" t="s">
        <v>166</v>
      </c>
      <c r="E14" s="44">
        <v>0</v>
      </c>
      <c r="F14" s="51">
        <v>0</v>
      </c>
      <c r="G14" s="234">
        <v>0</v>
      </c>
      <c r="H14" s="52">
        <v>0</v>
      </c>
      <c r="I14" s="52">
        <v>0</v>
      </c>
      <c r="J14" s="369">
        <v>0</v>
      </c>
      <c r="K14" s="52">
        <v>0</v>
      </c>
      <c r="L14" s="52">
        <v>0</v>
      </c>
      <c r="M14" s="52">
        <v>0</v>
      </c>
      <c r="N14" s="369">
        <v>0</v>
      </c>
      <c r="O14" s="52">
        <v>1</v>
      </c>
      <c r="P14" s="381">
        <v>152.19999999999999</v>
      </c>
    </row>
    <row r="15" spans="1:16" s="105" customFormat="1" ht="33" hidden="1" customHeight="1" outlineLevel="1" thickBot="1" x14ac:dyDescent="0.3">
      <c r="A15" s="499"/>
      <c r="B15" s="487"/>
      <c r="C15" s="465"/>
      <c r="D15" s="20" t="s">
        <v>90</v>
      </c>
      <c r="E15" s="45">
        <v>0</v>
      </c>
      <c r="F15" s="62">
        <v>0</v>
      </c>
      <c r="G15" s="235">
        <v>0</v>
      </c>
      <c r="H15" s="63">
        <v>0</v>
      </c>
      <c r="I15" s="63">
        <v>1</v>
      </c>
      <c r="J15" s="370">
        <v>1.3343616</v>
      </c>
      <c r="K15" s="63">
        <v>0</v>
      </c>
      <c r="L15" s="63">
        <v>0</v>
      </c>
      <c r="M15" s="63">
        <v>1</v>
      </c>
      <c r="N15" s="416">
        <v>1.33436</v>
      </c>
      <c r="O15" s="63">
        <v>0</v>
      </c>
      <c r="P15" s="394">
        <v>0</v>
      </c>
    </row>
    <row r="16" spans="1:16" s="105" customFormat="1" ht="33" hidden="1" customHeight="1" outlineLevel="1" x14ac:dyDescent="0.25">
      <c r="A16" s="499"/>
      <c r="B16" s="487"/>
      <c r="C16" s="463" t="s">
        <v>21</v>
      </c>
      <c r="D16" s="31" t="s">
        <v>1</v>
      </c>
      <c r="E16" s="32">
        <v>1</v>
      </c>
      <c r="F16" s="33">
        <v>6.0000000000000001E-3</v>
      </c>
      <c r="G16" s="233">
        <v>0</v>
      </c>
      <c r="H16" s="32">
        <v>0</v>
      </c>
      <c r="I16" s="32">
        <v>29</v>
      </c>
      <c r="J16" s="368">
        <f>158*24*234*0.48/1000000</f>
        <v>0.42591743999999998</v>
      </c>
      <c r="K16" s="32">
        <v>0</v>
      </c>
      <c r="L16" s="32">
        <v>0</v>
      </c>
      <c r="M16" s="32">
        <v>22</v>
      </c>
      <c r="N16" s="368">
        <v>64</v>
      </c>
      <c r="O16" s="32">
        <v>4</v>
      </c>
      <c r="P16" s="392">
        <v>9</v>
      </c>
    </row>
    <row r="17" spans="1:16" s="105" customFormat="1" ht="33" hidden="1" customHeight="1" outlineLevel="1" x14ac:dyDescent="0.25">
      <c r="A17" s="499"/>
      <c r="B17" s="487"/>
      <c r="C17" s="464"/>
      <c r="D17" s="55" t="s">
        <v>162</v>
      </c>
      <c r="E17" s="52">
        <v>0</v>
      </c>
      <c r="F17" s="51">
        <v>0</v>
      </c>
      <c r="G17" s="234">
        <v>0</v>
      </c>
      <c r="H17" s="52">
        <v>0</v>
      </c>
      <c r="I17" s="52">
        <v>1</v>
      </c>
      <c r="J17" s="369">
        <v>2.7495935999999999E-2</v>
      </c>
      <c r="K17" s="52">
        <v>0</v>
      </c>
      <c r="L17" s="52">
        <v>0</v>
      </c>
      <c r="M17" s="52">
        <v>1</v>
      </c>
      <c r="N17" s="415">
        <v>7.5747999999999996E-2</v>
      </c>
      <c r="O17" s="52">
        <v>0</v>
      </c>
      <c r="P17" s="381">
        <v>0</v>
      </c>
    </row>
    <row r="18" spans="1:16" s="105" customFormat="1" ht="33" hidden="1" customHeight="1" outlineLevel="1" x14ac:dyDescent="0.25">
      <c r="A18" s="499"/>
      <c r="B18" s="487"/>
      <c r="C18" s="464"/>
      <c r="D18" s="55" t="s">
        <v>163</v>
      </c>
      <c r="E18" s="52">
        <v>0</v>
      </c>
      <c r="F18" s="51">
        <v>0</v>
      </c>
      <c r="G18" s="234">
        <v>0</v>
      </c>
      <c r="H18" s="52">
        <v>0</v>
      </c>
      <c r="I18" s="52">
        <v>1</v>
      </c>
      <c r="J18" s="369">
        <v>7.5748608000000009E-2</v>
      </c>
      <c r="K18" s="52">
        <v>0</v>
      </c>
      <c r="L18" s="52">
        <v>0</v>
      </c>
      <c r="M18" s="52">
        <v>0</v>
      </c>
      <c r="N18" s="369">
        <v>0</v>
      </c>
      <c r="O18" s="52">
        <v>0</v>
      </c>
      <c r="P18" s="381">
        <v>0</v>
      </c>
    </row>
    <row r="19" spans="1:16" s="105" customFormat="1" ht="33" hidden="1" customHeight="1" outlineLevel="1" x14ac:dyDescent="0.25">
      <c r="A19" s="499"/>
      <c r="B19" s="487"/>
      <c r="C19" s="464"/>
      <c r="D19" s="139" t="s">
        <v>167</v>
      </c>
      <c r="E19" s="50">
        <v>1</v>
      </c>
      <c r="F19" s="51">
        <v>2.2749999999999999</v>
      </c>
      <c r="G19" s="234">
        <v>0</v>
      </c>
      <c r="H19" s="52">
        <v>0</v>
      </c>
      <c r="I19" s="52">
        <v>0</v>
      </c>
      <c r="J19" s="369">
        <v>0</v>
      </c>
      <c r="K19" s="52">
        <v>0</v>
      </c>
      <c r="L19" s="52">
        <v>0</v>
      </c>
      <c r="M19" s="52">
        <v>0</v>
      </c>
      <c r="N19" s="369">
        <v>0</v>
      </c>
      <c r="O19" s="52">
        <v>0</v>
      </c>
      <c r="P19" s="381">
        <v>0</v>
      </c>
    </row>
    <row r="20" spans="1:16" s="105" customFormat="1" ht="33" hidden="1" customHeight="1" outlineLevel="1" x14ac:dyDescent="0.25">
      <c r="A20" s="499"/>
      <c r="B20" s="487"/>
      <c r="C20" s="464"/>
      <c r="D20" s="139" t="s">
        <v>168</v>
      </c>
      <c r="E20" s="50">
        <v>1</v>
      </c>
      <c r="F20" s="51">
        <v>0.47</v>
      </c>
      <c r="G20" s="234">
        <v>0</v>
      </c>
      <c r="H20" s="52">
        <v>0</v>
      </c>
      <c r="I20" s="52">
        <v>0</v>
      </c>
      <c r="J20" s="369">
        <v>0</v>
      </c>
      <c r="K20" s="52">
        <v>0</v>
      </c>
      <c r="L20" s="52">
        <v>0</v>
      </c>
      <c r="M20" s="52">
        <v>0</v>
      </c>
      <c r="N20" s="369">
        <v>0</v>
      </c>
      <c r="O20" s="52">
        <v>0</v>
      </c>
      <c r="P20" s="381">
        <v>0</v>
      </c>
    </row>
    <row r="21" spans="1:16" s="105" customFormat="1" ht="33" hidden="1" customHeight="1" outlineLevel="1" x14ac:dyDescent="0.25">
      <c r="A21" s="499"/>
      <c r="B21" s="487"/>
      <c r="C21" s="464"/>
      <c r="D21" s="139" t="s">
        <v>169</v>
      </c>
      <c r="E21" s="50">
        <v>1</v>
      </c>
      <c r="F21" s="51">
        <v>3.11</v>
      </c>
      <c r="G21" s="234">
        <v>0</v>
      </c>
      <c r="H21" s="52">
        <v>0</v>
      </c>
      <c r="I21" s="52">
        <v>0</v>
      </c>
      <c r="J21" s="369">
        <v>0</v>
      </c>
      <c r="K21" s="52">
        <v>0</v>
      </c>
      <c r="L21" s="52">
        <v>0</v>
      </c>
      <c r="M21" s="52">
        <v>0</v>
      </c>
      <c r="N21" s="369">
        <v>0</v>
      </c>
      <c r="O21" s="52">
        <v>0</v>
      </c>
      <c r="P21" s="381">
        <v>0</v>
      </c>
    </row>
    <row r="22" spans="1:16" s="105" customFormat="1" ht="33" hidden="1" customHeight="1" outlineLevel="1" thickBot="1" x14ac:dyDescent="0.3">
      <c r="A22" s="499"/>
      <c r="B22" s="487"/>
      <c r="C22" s="465"/>
      <c r="D22" s="140" t="s">
        <v>170</v>
      </c>
      <c r="E22" s="58">
        <v>1</v>
      </c>
      <c r="F22" s="57">
        <v>0.30570000000000003</v>
      </c>
      <c r="G22" s="236">
        <v>0</v>
      </c>
      <c r="H22" s="56">
        <v>0</v>
      </c>
      <c r="I22" s="56">
        <v>0</v>
      </c>
      <c r="J22" s="371">
        <v>0</v>
      </c>
      <c r="K22" s="56">
        <v>0</v>
      </c>
      <c r="L22" s="56">
        <v>0</v>
      </c>
      <c r="M22" s="56">
        <v>0</v>
      </c>
      <c r="N22" s="371">
        <v>0</v>
      </c>
      <c r="O22" s="56">
        <v>0</v>
      </c>
      <c r="P22" s="427">
        <v>0</v>
      </c>
    </row>
    <row r="23" spans="1:16" s="105" customFormat="1" ht="33" hidden="1" customHeight="1" outlineLevel="1" x14ac:dyDescent="0.25">
      <c r="A23" s="498">
        <v>2</v>
      </c>
      <c r="B23" s="486" t="s">
        <v>22</v>
      </c>
      <c r="C23" s="462" t="s">
        <v>23</v>
      </c>
      <c r="D23" s="9" t="s">
        <v>1</v>
      </c>
      <c r="E23" s="135">
        <v>4</v>
      </c>
      <c r="F23" s="61">
        <v>0.253</v>
      </c>
      <c r="G23" s="237">
        <v>0</v>
      </c>
      <c r="H23" s="60">
        <v>0</v>
      </c>
      <c r="I23" s="60">
        <v>34</v>
      </c>
      <c r="J23" s="372">
        <f>152.3*24*234*0.48/1000000</f>
        <v>0.41055206399999999</v>
      </c>
      <c r="K23" s="60">
        <v>0</v>
      </c>
      <c r="L23" s="60">
        <v>0</v>
      </c>
      <c r="M23" s="60">
        <v>21</v>
      </c>
      <c r="N23" s="372">
        <v>80.400000000000006</v>
      </c>
      <c r="O23" s="60">
        <v>9</v>
      </c>
      <c r="P23" s="390">
        <v>35.5</v>
      </c>
    </row>
    <row r="24" spans="1:16" s="105" customFormat="1" ht="33" hidden="1" customHeight="1" outlineLevel="1" x14ac:dyDescent="0.25">
      <c r="A24" s="499"/>
      <c r="B24" s="487"/>
      <c r="C24" s="462"/>
      <c r="D24" s="10" t="s">
        <v>154</v>
      </c>
      <c r="E24" s="44">
        <v>0</v>
      </c>
      <c r="F24" s="51">
        <v>0</v>
      </c>
      <c r="G24" s="234">
        <v>0</v>
      </c>
      <c r="H24" s="52">
        <v>0</v>
      </c>
      <c r="I24" s="52">
        <v>1</v>
      </c>
      <c r="J24" s="369">
        <v>2.6019999999999999</v>
      </c>
      <c r="K24" s="52">
        <v>0</v>
      </c>
      <c r="L24" s="52">
        <v>0</v>
      </c>
      <c r="M24" s="52">
        <v>0</v>
      </c>
      <c r="N24" s="369">
        <v>0</v>
      </c>
      <c r="O24" s="52">
        <v>0</v>
      </c>
      <c r="P24" s="381">
        <v>0</v>
      </c>
    </row>
    <row r="25" spans="1:16" s="105" customFormat="1" ht="33" hidden="1" customHeight="1" outlineLevel="1" x14ac:dyDescent="0.25">
      <c r="A25" s="499"/>
      <c r="B25" s="487"/>
      <c r="C25" s="462"/>
      <c r="D25" s="10" t="s">
        <v>155</v>
      </c>
      <c r="E25" s="44">
        <v>0</v>
      </c>
      <c r="F25" s="51">
        <v>0</v>
      </c>
      <c r="G25" s="234">
        <v>0</v>
      </c>
      <c r="H25" s="52">
        <v>0</v>
      </c>
      <c r="I25" s="52">
        <v>1</v>
      </c>
      <c r="J25" s="373">
        <v>8.5000000000000006E-2</v>
      </c>
      <c r="K25" s="52">
        <v>0</v>
      </c>
      <c r="L25" s="52">
        <v>0</v>
      </c>
      <c r="M25" s="52">
        <v>0</v>
      </c>
      <c r="N25" s="369">
        <v>0</v>
      </c>
      <c r="O25" s="52">
        <v>0</v>
      </c>
      <c r="P25" s="428">
        <v>0</v>
      </c>
    </row>
    <row r="26" spans="1:16" s="105" customFormat="1" ht="33" hidden="1" customHeight="1" outlineLevel="1" x14ac:dyDescent="0.25">
      <c r="A26" s="499"/>
      <c r="B26" s="487"/>
      <c r="C26" s="462"/>
      <c r="D26" s="10" t="s">
        <v>156</v>
      </c>
      <c r="E26" s="44">
        <v>0</v>
      </c>
      <c r="F26" s="51">
        <v>0</v>
      </c>
      <c r="G26" s="234">
        <v>0</v>
      </c>
      <c r="H26" s="52">
        <v>0</v>
      </c>
      <c r="I26" s="52">
        <v>1</v>
      </c>
      <c r="J26" s="369">
        <v>9.2799999999999994E-2</v>
      </c>
      <c r="K26" s="52">
        <v>0</v>
      </c>
      <c r="L26" s="52">
        <v>0</v>
      </c>
      <c r="M26" s="52">
        <v>0</v>
      </c>
      <c r="N26" s="369">
        <v>0</v>
      </c>
      <c r="O26" s="52">
        <v>0</v>
      </c>
      <c r="P26" s="381">
        <v>0</v>
      </c>
    </row>
    <row r="27" spans="1:16" s="105" customFormat="1" ht="33" hidden="1" customHeight="1" outlineLevel="1" x14ac:dyDescent="0.25">
      <c r="A27" s="499"/>
      <c r="B27" s="487"/>
      <c r="C27" s="462"/>
      <c r="D27" s="10" t="s">
        <v>165</v>
      </c>
      <c r="E27" s="44">
        <v>0</v>
      </c>
      <c r="F27" s="51">
        <v>0</v>
      </c>
      <c r="G27" s="234">
        <v>0</v>
      </c>
      <c r="H27" s="52">
        <v>0</v>
      </c>
      <c r="I27" s="52">
        <v>0</v>
      </c>
      <c r="J27" s="369">
        <v>0</v>
      </c>
      <c r="K27" s="52">
        <v>0</v>
      </c>
      <c r="L27" s="52">
        <v>0</v>
      </c>
      <c r="M27" s="52">
        <v>1</v>
      </c>
      <c r="N27" s="415">
        <v>1.64706</v>
      </c>
      <c r="O27" s="52">
        <v>0</v>
      </c>
      <c r="P27" s="381">
        <v>0</v>
      </c>
    </row>
    <row r="28" spans="1:16" s="105" customFormat="1" ht="33" hidden="1" customHeight="1" outlineLevel="1" x14ac:dyDescent="0.25">
      <c r="A28" s="499"/>
      <c r="B28" s="487"/>
      <c r="C28" s="462"/>
      <c r="D28" s="2" t="s">
        <v>157</v>
      </c>
      <c r="E28" s="44">
        <v>0</v>
      </c>
      <c r="F28" s="51">
        <v>0</v>
      </c>
      <c r="G28" s="234">
        <v>0</v>
      </c>
      <c r="H28" s="52">
        <v>0</v>
      </c>
      <c r="I28" s="52">
        <v>1</v>
      </c>
      <c r="J28" s="369">
        <v>7.9600000000000004E-2</v>
      </c>
      <c r="K28" s="52">
        <v>0</v>
      </c>
      <c r="L28" s="52">
        <v>0</v>
      </c>
      <c r="M28" s="52">
        <v>1</v>
      </c>
      <c r="N28" s="415">
        <v>5.9304000000000003E-2</v>
      </c>
      <c r="O28" s="52">
        <v>0</v>
      </c>
      <c r="P28" s="381">
        <v>0</v>
      </c>
    </row>
    <row r="29" spans="1:16" s="105" customFormat="1" ht="33" hidden="1" customHeight="1" outlineLevel="1" thickBot="1" x14ac:dyDescent="0.3">
      <c r="A29" s="499"/>
      <c r="B29" s="487"/>
      <c r="C29" s="471"/>
      <c r="D29" s="7" t="s">
        <v>171</v>
      </c>
      <c r="E29" s="46">
        <v>1</v>
      </c>
      <c r="F29" s="57">
        <v>0.17100000000000001</v>
      </c>
      <c r="G29" s="236">
        <v>0</v>
      </c>
      <c r="H29" s="56">
        <v>0</v>
      </c>
      <c r="I29" s="56">
        <v>0</v>
      </c>
      <c r="J29" s="371">
        <v>0</v>
      </c>
      <c r="K29" s="56">
        <v>0</v>
      </c>
      <c r="L29" s="56">
        <v>0</v>
      </c>
      <c r="M29" s="56">
        <v>0</v>
      </c>
      <c r="N29" s="417">
        <v>0</v>
      </c>
      <c r="O29" s="56">
        <v>0</v>
      </c>
      <c r="P29" s="427">
        <v>0</v>
      </c>
    </row>
    <row r="30" spans="1:16" s="105" customFormat="1" ht="33" hidden="1" customHeight="1" outlineLevel="1" thickBot="1" x14ac:dyDescent="0.3">
      <c r="A30" s="499"/>
      <c r="B30" s="487"/>
      <c r="C30" s="106" t="s">
        <v>24</v>
      </c>
      <c r="D30" s="37" t="s">
        <v>1</v>
      </c>
      <c r="E30" s="75">
        <v>2</v>
      </c>
      <c r="F30" s="64">
        <v>0.129</v>
      </c>
      <c r="G30" s="238">
        <v>0</v>
      </c>
      <c r="H30" s="65">
        <v>0</v>
      </c>
      <c r="I30" s="65">
        <v>50</v>
      </c>
      <c r="J30" s="374">
        <f>159*24*234*0.48/1000000</f>
        <v>0.42861312000000001</v>
      </c>
      <c r="K30" s="65">
        <v>0</v>
      </c>
      <c r="L30" s="65">
        <v>0</v>
      </c>
      <c r="M30" s="65">
        <v>51</v>
      </c>
      <c r="N30" s="374">
        <v>155</v>
      </c>
      <c r="O30" s="65">
        <v>10</v>
      </c>
      <c r="P30" s="429">
        <v>31</v>
      </c>
    </row>
    <row r="31" spans="1:16" s="105" customFormat="1" ht="33" hidden="1" customHeight="1" outlineLevel="1" thickBot="1" x14ac:dyDescent="0.3">
      <c r="A31" s="107">
        <v>3</v>
      </c>
      <c r="B31" s="108" t="s">
        <v>25</v>
      </c>
      <c r="C31" s="109" t="s">
        <v>26</v>
      </c>
      <c r="D31" s="37" t="s">
        <v>1</v>
      </c>
      <c r="E31" s="74">
        <v>4</v>
      </c>
      <c r="F31" s="64">
        <v>0.06</v>
      </c>
      <c r="G31" s="238">
        <v>0</v>
      </c>
      <c r="H31" s="65">
        <v>0</v>
      </c>
      <c r="I31" s="65">
        <v>16</v>
      </c>
      <c r="J31" s="374">
        <f>55*24*234*0.48/1000000</f>
        <v>0.14826239999999999</v>
      </c>
      <c r="K31" s="65">
        <v>0</v>
      </c>
      <c r="L31" s="65">
        <v>0</v>
      </c>
      <c r="M31" s="65">
        <v>14</v>
      </c>
      <c r="N31" s="374">
        <v>45.2</v>
      </c>
      <c r="O31" s="65">
        <v>3</v>
      </c>
      <c r="P31" s="429">
        <v>8</v>
      </c>
    </row>
    <row r="32" spans="1:16" s="105" customFormat="1" ht="33" hidden="1" customHeight="1" outlineLevel="1" thickBot="1" x14ac:dyDescent="0.3">
      <c r="A32" s="107">
        <v>4</v>
      </c>
      <c r="B32" s="110" t="s">
        <v>27</v>
      </c>
      <c r="C32" s="111" t="s">
        <v>28</v>
      </c>
      <c r="D32" s="37" t="s">
        <v>164</v>
      </c>
      <c r="E32" s="75">
        <v>0</v>
      </c>
      <c r="F32" s="64">
        <v>0</v>
      </c>
      <c r="G32" s="238">
        <v>0</v>
      </c>
      <c r="H32" s="65">
        <v>0</v>
      </c>
      <c r="I32" s="65">
        <v>1</v>
      </c>
      <c r="J32" s="375">
        <v>1.7888532480000001</v>
      </c>
      <c r="K32" s="65">
        <v>0</v>
      </c>
      <c r="L32" s="65">
        <v>0</v>
      </c>
      <c r="M32" s="65">
        <v>0</v>
      </c>
      <c r="N32" s="374">
        <v>0</v>
      </c>
      <c r="O32" s="65">
        <v>0</v>
      </c>
      <c r="P32" s="429">
        <v>0</v>
      </c>
    </row>
    <row r="33" spans="1:16" s="105" customFormat="1" ht="36" hidden="1" customHeight="1" outlineLevel="1" x14ac:dyDescent="0.25">
      <c r="A33" s="484">
        <v>5</v>
      </c>
      <c r="B33" s="459" t="s">
        <v>29</v>
      </c>
      <c r="C33" s="463" t="s">
        <v>30</v>
      </c>
      <c r="D33" s="8" t="s">
        <v>1</v>
      </c>
      <c r="E33" s="73">
        <v>3</v>
      </c>
      <c r="F33" s="33">
        <v>2E-3</v>
      </c>
      <c r="G33" s="233">
        <v>0</v>
      </c>
      <c r="H33" s="32">
        <v>0</v>
      </c>
      <c r="I33" s="32">
        <v>103</v>
      </c>
      <c r="J33" s="368">
        <f>292*24*234*0.48/1000000</f>
        <v>0.78713855999999993</v>
      </c>
      <c r="K33" s="32">
        <v>0</v>
      </c>
      <c r="L33" s="32">
        <v>0</v>
      </c>
      <c r="M33" s="32">
        <v>99</v>
      </c>
      <c r="N33" s="368">
        <v>283</v>
      </c>
      <c r="O33" s="32">
        <v>37</v>
      </c>
      <c r="P33" s="392">
        <v>99.9</v>
      </c>
    </row>
    <row r="34" spans="1:16" s="105" customFormat="1" ht="34.5" hidden="1" customHeight="1" outlineLevel="1" thickBot="1" x14ac:dyDescent="0.3">
      <c r="A34" s="500"/>
      <c r="B34" s="468"/>
      <c r="C34" s="464"/>
      <c r="D34" s="7" t="s">
        <v>160</v>
      </c>
      <c r="E34" s="46">
        <v>0</v>
      </c>
      <c r="F34" s="57">
        <v>0</v>
      </c>
      <c r="G34" s="236">
        <v>0</v>
      </c>
      <c r="H34" s="56">
        <v>0</v>
      </c>
      <c r="I34" s="56">
        <v>1</v>
      </c>
      <c r="J34" s="371">
        <v>0.66001029119999999</v>
      </c>
      <c r="K34" s="56">
        <v>0</v>
      </c>
      <c r="L34" s="56">
        <v>0</v>
      </c>
      <c r="M34" s="56">
        <v>0</v>
      </c>
      <c r="N34" s="371">
        <v>0</v>
      </c>
      <c r="O34" s="56">
        <v>0</v>
      </c>
      <c r="P34" s="427">
        <v>0</v>
      </c>
    </row>
    <row r="35" spans="1:16" s="105" customFormat="1" ht="33" hidden="1" customHeight="1" outlineLevel="1" thickBot="1" x14ac:dyDescent="0.3">
      <c r="A35" s="485"/>
      <c r="B35" s="460"/>
      <c r="C35" s="112" t="s">
        <v>31</v>
      </c>
      <c r="D35" s="37" t="s">
        <v>1</v>
      </c>
      <c r="E35" s="75">
        <v>4</v>
      </c>
      <c r="F35" s="64">
        <v>9.4E-2</v>
      </c>
      <c r="G35" s="238">
        <v>0</v>
      </c>
      <c r="H35" s="65">
        <v>0</v>
      </c>
      <c r="I35" s="65">
        <v>49</v>
      </c>
      <c r="J35" s="374">
        <f>148*24*234*0.48/1000000</f>
        <v>0.39896064000000003</v>
      </c>
      <c r="K35" s="65">
        <v>0</v>
      </c>
      <c r="L35" s="65">
        <v>0</v>
      </c>
      <c r="M35" s="65">
        <v>39</v>
      </c>
      <c r="N35" s="374">
        <v>113</v>
      </c>
      <c r="O35" s="65">
        <v>6</v>
      </c>
      <c r="P35" s="429">
        <v>16.5</v>
      </c>
    </row>
    <row r="36" spans="1:16" s="105" customFormat="1" ht="33" hidden="1" customHeight="1" outlineLevel="1" thickBot="1" x14ac:dyDescent="0.3">
      <c r="A36" s="113">
        <v>6</v>
      </c>
      <c r="B36" s="114" t="s">
        <v>32</v>
      </c>
      <c r="C36" s="115" t="s">
        <v>33</v>
      </c>
      <c r="D36" s="37" t="s">
        <v>1</v>
      </c>
      <c r="E36" s="75">
        <v>0</v>
      </c>
      <c r="F36" s="64">
        <v>0</v>
      </c>
      <c r="G36" s="238">
        <v>0</v>
      </c>
      <c r="H36" s="65">
        <v>0</v>
      </c>
      <c r="I36" s="65">
        <v>4</v>
      </c>
      <c r="J36" s="374">
        <f>19.5*24*234*0.48/1000000</f>
        <v>5.2565759999999996E-2</v>
      </c>
      <c r="K36" s="65">
        <v>0</v>
      </c>
      <c r="L36" s="65">
        <v>0</v>
      </c>
      <c r="M36" s="65">
        <v>3</v>
      </c>
      <c r="N36" s="374">
        <v>10</v>
      </c>
      <c r="O36" s="65">
        <v>1</v>
      </c>
      <c r="P36" s="429">
        <v>3.5</v>
      </c>
    </row>
    <row r="37" spans="1:16" s="105" customFormat="1" ht="33" hidden="1" customHeight="1" outlineLevel="1" x14ac:dyDescent="0.25">
      <c r="A37" s="498">
        <v>7</v>
      </c>
      <c r="B37" s="486" t="s">
        <v>34</v>
      </c>
      <c r="C37" s="463" t="s">
        <v>35</v>
      </c>
      <c r="D37" s="8" t="s">
        <v>1</v>
      </c>
      <c r="E37" s="73">
        <v>0</v>
      </c>
      <c r="F37" s="33">
        <v>0</v>
      </c>
      <c r="G37" s="233">
        <v>0</v>
      </c>
      <c r="H37" s="32">
        <v>0</v>
      </c>
      <c r="I37" s="32">
        <v>40</v>
      </c>
      <c r="J37" s="368">
        <f>115*24*234*0.48/1000000</f>
        <v>0.31000320000000003</v>
      </c>
      <c r="K37" s="32">
        <v>0</v>
      </c>
      <c r="L37" s="32">
        <v>0</v>
      </c>
      <c r="M37" s="32">
        <v>37</v>
      </c>
      <c r="N37" s="368">
        <v>100</v>
      </c>
      <c r="O37" s="32">
        <v>9</v>
      </c>
      <c r="P37" s="392">
        <v>24</v>
      </c>
    </row>
    <row r="38" spans="1:16" s="105" customFormat="1" ht="33" hidden="1" customHeight="1" outlineLevel="1" thickBot="1" x14ac:dyDescent="0.3">
      <c r="A38" s="499"/>
      <c r="B38" s="487"/>
      <c r="C38" s="464"/>
      <c r="D38" s="7" t="s">
        <v>158</v>
      </c>
      <c r="E38" s="46">
        <v>0</v>
      </c>
      <c r="F38" s="57">
        <v>0</v>
      </c>
      <c r="G38" s="236">
        <v>0</v>
      </c>
      <c r="H38" s="56">
        <v>0</v>
      </c>
      <c r="I38" s="56">
        <v>1</v>
      </c>
      <c r="J38" s="371">
        <v>1.28314368</v>
      </c>
      <c r="K38" s="56">
        <v>0</v>
      </c>
      <c r="L38" s="56">
        <v>0</v>
      </c>
      <c r="M38" s="56">
        <v>0</v>
      </c>
      <c r="N38" s="371">
        <v>0</v>
      </c>
      <c r="O38" s="56">
        <v>0</v>
      </c>
      <c r="P38" s="427">
        <v>0</v>
      </c>
    </row>
    <row r="39" spans="1:16" s="105" customFormat="1" ht="33" hidden="1" customHeight="1" outlineLevel="1" x14ac:dyDescent="0.25">
      <c r="A39" s="498">
        <v>8</v>
      </c>
      <c r="B39" s="486" t="s">
        <v>36</v>
      </c>
      <c r="C39" s="463" t="s">
        <v>37</v>
      </c>
      <c r="D39" s="8" t="s">
        <v>1</v>
      </c>
      <c r="E39" s="43">
        <v>0</v>
      </c>
      <c r="F39" s="33">
        <v>0</v>
      </c>
      <c r="G39" s="233">
        <v>0</v>
      </c>
      <c r="H39" s="32">
        <v>0</v>
      </c>
      <c r="I39" s="32">
        <v>24</v>
      </c>
      <c r="J39" s="368">
        <f>62.3*24*234*0.48/1000000</f>
        <v>0.16794086399999997</v>
      </c>
      <c r="K39" s="32">
        <v>0</v>
      </c>
      <c r="L39" s="32">
        <v>0</v>
      </c>
      <c r="M39" s="32">
        <v>26</v>
      </c>
      <c r="N39" s="368">
        <v>67</v>
      </c>
      <c r="O39" s="32">
        <v>6</v>
      </c>
      <c r="P39" s="392">
        <v>14.5</v>
      </c>
    </row>
    <row r="40" spans="1:16" s="105" customFormat="1" ht="33" hidden="1" customHeight="1" outlineLevel="1" thickBot="1" x14ac:dyDescent="0.3">
      <c r="A40" s="501"/>
      <c r="B40" s="502"/>
      <c r="C40" s="465"/>
      <c r="D40" s="7" t="s">
        <v>96</v>
      </c>
      <c r="E40" s="76">
        <v>0</v>
      </c>
      <c r="F40" s="57">
        <v>0</v>
      </c>
      <c r="G40" s="236">
        <v>0</v>
      </c>
      <c r="H40" s="56">
        <v>0</v>
      </c>
      <c r="I40" s="56">
        <v>1</v>
      </c>
      <c r="J40" s="371">
        <v>1.335979008</v>
      </c>
      <c r="K40" s="56">
        <v>0</v>
      </c>
      <c r="L40" s="56">
        <v>0</v>
      </c>
      <c r="M40" s="56">
        <v>1</v>
      </c>
      <c r="N40" s="417">
        <v>1.3359700000000001</v>
      </c>
      <c r="O40" s="56">
        <v>0</v>
      </c>
      <c r="P40" s="427">
        <v>0</v>
      </c>
    </row>
    <row r="41" spans="1:16" s="105" customFormat="1" ht="33" hidden="1" customHeight="1" outlineLevel="1" thickBot="1" x14ac:dyDescent="0.3">
      <c r="A41" s="113">
        <v>9</v>
      </c>
      <c r="B41" s="114" t="s">
        <v>38</v>
      </c>
      <c r="C41" s="115" t="s">
        <v>39</v>
      </c>
      <c r="D41" s="37" t="s">
        <v>1</v>
      </c>
      <c r="E41" s="74">
        <v>0</v>
      </c>
      <c r="F41" s="64">
        <v>0</v>
      </c>
      <c r="G41" s="238">
        <v>0</v>
      </c>
      <c r="H41" s="65">
        <v>0</v>
      </c>
      <c r="I41" s="65">
        <v>0</v>
      </c>
      <c r="J41" s="374">
        <f>3.5*24*234*0.48/1000000</f>
        <v>9.4348799999999997E-3</v>
      </c>
      <c r="K41" s="65">
        <v>0</v>
      </c>
      <c r="L41" s="65">
        <v>0</v>
      </c>
      <c r="M41" s="65">
        <v>0</v>
      </c>
      <c r="N41" s="374">
        <v>0</v>
      </c>
      <c r="O41" s="65">
        <v>0</v>
      </c>
      <c r="P41" s="429">
        <v>0</v>
      </c>
    </row>
    <row r="42" spans="1:16" s="105" customFormat="1" ht="33" hidden="1" customHeight="1" outlineLevel="1" thickBot="1" x14ac:dyDescent="0.3">
      <c r="A42" s="113">
        <v>10</v>
      </c>
      <c r="B42" s="470" t="s">
        <v>40</v>
      </c>
      <c r="C42" s="461" t="s">
        <v>41</v>
      </c>
      <c r="D42" s="8" t="s">
        <v>1</v>
      </c>
      <c r="E42" s="43">
        <v>0</v>
      </c>
      <c r="F42" s="33">
        <v>0</v>
      </c>
      <c r="G42" s="233">
        <v>0</v>
      </c>
      <c r="H42" s="32">
        <v>0</v>
      </c>
      <c r="I42" s="32">
        <v>7</v>
      </c>
      <c r="J42" s="368">
        <f>18*24*234*0.48/1000000</f>
        <v>4.8522240000000001E-2</v>
      </c>
      <c r="K42" s="32">
        <v>0</v>
      </c>
      <c r="L42" s="32">
        <v>0</v>
      </c>
      <c r="M42" s="32">
        <v>8</v>
      </c>
      <c r="N42" s="368">
        <v>20</v>
      </c>
      <c r="O42" s="32">
        <v>0</v>
      </c>
      <c r="P42" s="392">
        <v>0</v>
      </c>
    </row>
    <row r="43" spans="1:16" s="105" customFormat="1" ht="33" hidden="1" customHeight="1" outlineLevel="1" thickBot="1" x14ac:dyDescent="0.3">
      <c r="A43" s="113">
        <v>11</v>
      </c>
      <c r="B43" s="453"/>
      <c r="C43" s="471"/>
      <c r="D43" s="7" t="s">
        <v>92</v>
      </c>
      <c r="E43" s="76">
        <v>0</v>
      </c>
      <c r="F43" s="57">
        <v>0</v>
      </c>
      <c r="G43" s="236">
        <v>0</v>
      </c>
      <c r="H43" s="56">
        <v>0</v>
      </c>
      <c r="I43" s="56">
        <v>1</v>
      </c>
      <c r="J43" s="371">
        <v>3.7739519999999999E-2</v>
      </c>
      <c r="K43" s="56">
        <v>0</v>
      </c>
      <c r="L43" s="56">
        <v>0</v>
      </c>
      <c r="M43" s="56">
        <v>0</v>
      </c>
      <c r="N43" s="371">
        <v>0</v>
      </c>
      <c r="O43" s="56">
        <v>0</v>
      </c>
      <c r="P43" s="427">
        <v>0</v>
      </c>
    </row>
    <row r="44" spans="1:16" s="105" customFormat="1" ht="33" hidden="1" customHeight="1" outlineLevel="1" thickBot="1" x14ac:dyDescent="0.3">
      <c r="A44" s="113">
        <v>12</v>
      </c>
      <c r="B44" s="114" t="s">
        <v>42</v>
      </c>
      <c r="C44" s="115" t="s">
        <v>43</v>
      </c>
      <c r="D44" s="37" t="s">
        <v>1</v>
      </c>
      <c r="E44" s="75">
        <v>0</v>
      </c>
      <c r="F44" s="64">
        <v>0</v>
      </c>
      <c r="G44" s="238">
        <v>0</v>
      </c>
      <c r="H44" s="65">
        <v>0</v>
      </c>
      <c r="I44" s="65">
        <v>0</v>
      </c>
      <c r="J44" s="374">
        <f>3*24*234*0.48/1000000</f>
        <v>8.0870400000000002E-3</v>
      </c>
      <c r="K44" s="65">
        <v>0</v>
      </c>
      <c r="L44" s="65">
        <v>0</v>
      </c>
      <c r="M44" s="65">
        <v>0</v>
      </c>
      <c r="N44" s="374">
        <v>0</v>
      </c>
      <c r="O44" s="65">
        <v>0</v>
      </c>
      <c r="P44" s="429">
        <v>0</v>
      </c>
    </row>
    <row r="45" spans="1:16" s="105" customFormat="1" ht="33" hidden="1" customHeight="1" outlineLevel="1" thickBot="1" x14ac:dyDescent="0.3">
      <c r="A45" s="113">
        <v>13</v>
      </c>
      <c r="B45" s="114" t="s">
        <v>44</v>
      </c>
      <c r="C45" s="115" t="s">
        <v>45</v>
      </c>
      <c r="D45" s="22" t="s">
        <v>1</v>
      </c>
      <c r="E45" s="77">
        <v>0</v>
      </c>
      <c r="F45" s="67">
        <v>0</v>
      </c>
      <c r="G45" s="239">
        <v>0</v>
      </c>
      <c r="H45" s="68">
        <v>0</v>
      </c>
      <c r="I45" s="116">
        <v>1</v>
      </c>
      <c r="J45" s="376">
        <f>2.5*24*234*0.48/1000000</f>
        <v>6.7391999999999999E-3</v>
      </c>
      <c r="K45" s="68">
        <v>0</v>
      </c>
      <c r="L45" s="68">
        <v>0</v>
      </c>
      <c r="M45" s="68">
        <v>1</v>
      </c>
      <c r="N45" s="376">
        <v>2.5</v>
      </c>
      <c r="O45" s="68">
        <v>1</v>
      </c>
      <c r="P45" s="391">
        <v>2.5</v>
      </c>
    </row>
    <row r="46" spans="1:16" s="105" customFormat="1" ht="33" hidden="1" customHeight="1" outlineLevel="1" x14ac:dyDescent="0.25">
      <c r="A46" s="498">
        <v>14</v>
      </c>
      <c r="B46" s="486" t="s">
        <v>46</v>
      </c>
      <c r="C46" s="463" t="s">
        <v>47</v>
      </c>
      <c r="D46" s="8" t="s">
        <v>1</v>
      </c>
      <c r="E46" s="43">
        <v>1</v>
      </c>
      <c r="F46" s="33">
        <v>5.0000000000000001E-3</v>
      </c>
      <c r="G46" s="233">
        <v>0</v>
      </c>
      <c r="H46" s="32">
        <v>0</v>
      </c>
      <c r="I46" s="117">
        <v>28</v>
      </c>
      <c r="J46" s="368">
        <f>83.5*24*234*0.48/1000000</f>
        <v>0.22508928</v>
      </c>
      <c r="K46" s="32">
        <v>0</v>
      </c>
      <c r="L46" s="32">
        <v>0</v>
      </c>
      <c r="M46" s="32">
        <v>25</v>
      </c>
      <c r="N46" s="368">
        <v>73</v>
      </c>
      <c r="O46" s="32">
        <v>7</v>
      </c>
      <c r="P46" s="392">
        <v>18.2</v>
      </c>
    </row>
    <row r="47" spans="1:16" s="105" customFormat="1" ht="33" hidden="1" customHeight="1" outlineLevel="1" x14ac:dyDescent="0.25">
      <c r="A47" s="499"/>
      <c r="B47" s="487"/>
      <c r="C47" s="464"/>
      <c r="D47" s="2" t="s">
        <v>159</v>
      </c>
      <c r="E47" s="72">
        <v>0</v>
      </c>
      <c r="F47" s="54">
        <v>0</v>
      </c>
      <c r="G47" s="234">
        <v>0</v>
      </c>
      <c r="H47" s="52">
        <v>0</v>
      </c>
      <c r="I47" s="53">
        <v>1</v>
      </c>
      <c r="J47" s="369">
        <v>1.34784E-2</v>
      </c>
      <c r="K47" s="52">
        <v>0</v>
      </c>
      <c r="L47" s="52">
        <v>0</v>
      </c>
      <c r="M47" s="52">
        <v>0</v>
      </c>
      <c r="N47" s="369">
        <v>0</v>
      </c>
      <c r="O47" s="52">
        <v>0</v>
      </c>
      <c r="P47" s="381">
        <v>0</v>
      </c>
    </row>
    <row r="48" spans="1:16" s="105" customFormat="1" ht="33" hidden="1" customHeight="1" outlineLevel="1" x14ac:dyDescent="0.25">
      <c r="A48" s="499"/>
      <c r="B48" s="487"/>
      <c r="C48" s="464"/>
      <c r="D48" s="2" t="s">
        <v>93</v>
      </c>
      <c r="E48" s="78">
        <v>0</v>
      </c>
      <c r="F48" s="54">
        <v>0</v>
      </c>
      <c r="G48" s="234">
        <v>0</v>
      </c>
      <c r="H48" s="52">
        <v>0</v>
      </c>
      <c r="I48" s="53">
        <v>0</v>
      </c>
      <c r="J48" s="369">
        <v>0</v>
      </c>
      <c r="K48" s="52">
        <v>0</v>
      </c>
      <c r="L48" s="52">
        <v>0</v>
      </c>
      <c r="M48" s="52">
        <v>1</v>
      </c>
      <c r="N48" s="415">
        <v>1.482E-2</v>
      </c>
      <c r="O48" s="52">
        <v>0</v>
      </c>
      <c r="P48" s="381">
        <v>0</v>
      </c>
    </row>
    <row r="49" spans="1:16" s="105" customFormat="1" ht="33" hidden="1" customHeight="1" outlineLevel="1" x14ac:dyDescent="0.25">
      <c r="A49" s="499"/>
      <c r="B49" s="487"/>
      <c r="C49" s="464"/>
      <c r="D49" s="2" t="s">
        <v>94</v>
      </c>
      <c r="E49" s="78">
        <v>0</v>
      </c>
      <c r="F49" s="54">
        <v>0</v>
      </c>
      <c r="G49" s="234">
        <v>0</v>
      </c>
      <c r="H49" s="52">
        <v>0</v>
      </c>
      <c r="I49" s="53">
        <v>0</v>
      </c>
      <c r="J49" s="369">
        <v>0</v>
      </c>
      <c r="K49" s="52">
        <v>0</v>
      </c>
      <c r="L49" s="52">
        <v>0</v>
      </c>
      <c r="M49" s="52">
        <v>0</v>
      </c>
      <c r="N49" s="369">
        <v>0</v>
      </c>
      <c r="O49" s="52">
        <v>0</v>
      </c>
      <c r="P49" s="381">
        <v>0</v>
      </c>
    </row>
    <row r="50" spans="1:16" s="105" customFormat="1" ht="33" hidden="1" customHeight="1" outlineLevel="1" x14ac:dyDescent="0.25">
      <c r="A50" s="499"/>
      <c r="B50" s="487"/>
      <c r="C50" s="464"/>
      <c r="D50" s="2" t="s">
        <v>96</v>
      </c>
      <c r="E50" s="78">
        <v>0</v>
      </c>
      <c r="F50" s="54">
        <v>0</v>
      </c>
      <c r="G50" s="234">
        <v>0</v>
      </c>
      <c r="H50" s="52">
        <v>0</v>
      </c>
      <c r="I50" s="53">
        <v>0</v>
      </c>
      <c r="J50" s="369">
        <v>0</v>
      </c>
      <c r="K50" s="52">
        <v>0</v>
      </c>
      <c r="L50" s="52">
        <v>0</v>
      </c>
      <c r="M50" s="52">
        <v>0</v>
      </c>
      <c r="N50" s="369">
        <v>0</v>
      </c>
      <c r="O50" s="52">
        <v>0</v>
      </c>
      <c r="P50" s="381">
        <v>0</v>
      </c>
    </row>
    <row r="51" spans="1:16" s="105" customFormat="1" ht="33" hidden="1" customHeight="1" outlineLevel="1" thickBot="1" x14ac:dyDescent="0.3">
      <c r="A51" s="501"/>
      <c r="B51" s="502"/>
      <c r="C51" s="465"/>
      <c r="D51" s="7" t="s">
        <v>92</v>
      </c>
      <c r="E51" s="79">
        <v>0</v>
      </c>
      <c r="F51" s="69">
        <v>0</v>
      </c>
      <c r="G51" s="236">
        <v>0</v>
      </c>
      <c r="H51" s="56">
        <v>0</v>
      </c>
      <c r="I51" s="59">
        <v>1</v>
      </c>
      <c r="J51" s="377">
        <v>1.34784E-2</v>
      </c>
      <c r="K51" s="56">
        <v>0</v>
      </c>
      <c r="L51" s="56">
        <v>0</v>
      </c>
      <c r="M51" s="56">
        <v>1</v>
      </c>
      <c r="N51" s="371">
        <v>9.8000000000000007</v>
      </c>
      <c r="O51" s="56">
        <v>0</v>
      </c>
      <c r="P51" s="427">
        <v>0</v>
      </c>
    </row>
    <row r="52" spans="1:16" s="105" customFormat="1" ht="33" hidden="1" customHeight="1" outlineLevel="1" x14ac:dyDescent="0.25">
      <c r="A52" s="498">
        <v>15</v>
      </c>
      <c r="B52" s="486" t="s">
        <v>48</v>
      </c>
      <c r="C52" s="463" t="s">
        <v>49</v>
      </c>
      <c r="D52" s="8" t="s">
        <v>1</v>
      </c>
      <c r="E52" s="43">
        <v>21</v>
      </c>
      <c r="F52" s="33">
        <v>0.14199999999999999</v>
      </c>
      <c r="G52" s="233">
        <v>0</v>
      </c>
      <c r="H52" s="32">
        <v>0</v>
      </c>
      <c r="I52" s="117">
        <v>20</v>
      </c>
      <c r="J52" s="368">
        <f>58*24*234*0.48/1000000</f>
        <v>0.15634944000000001</v>
      </c>
      <c r="K52" s="32">
        <v>0</v>
      </c>
      <c r="L52" s="32">
        <v>0</v>
      </c>
      <c r="M52" s="32">
        <v>17</v>
      </c>
      <c r="N52" s="368">
        <v>51</v>
      </c>
      <c r="O52" s="32">
        <v>9</v>
      </c>
      <c r="P52" s="392">
        <v>17.5</v>
      </c>
    </row>
    <row r="53" spans="1:16" s="105" customFormat="1" ht="33" hidden="1" customHeight="1" outlineLevel="1" x14ac:dyDescent="0.25">
      <c r="A53" s="499"/>
      <c r="B53" s="487"/>
      <c r="C53" s="464"/>
      <c r="D53" s="2" t="s">
        <v>172</v>
      </c>
      <c r="E53" s="44">
        <v>1</v>
      </c>
      <c r="F53" s="51">
        <v>1.2E-2</v>
      </c>
      <c r="G53" s="234">
        <v>0</v>
      </c>
      <c r="H53" s="52">
        <v>0</v>
      </c>
      <c r="I53" s="53">
        <v>0</v>
      </c>
      <c r="J53" s="369">
        <v>0</v>
      </c>
      <c r="K53" s="52">
        <v>0</v>
      </c>
      <c r="L53" s="52">
        <v>0</v>
      </c>
      <c r="M53" s="52">
        <v>0</v>
      </c>
      <c r="N53" s="369">
        <v>0</v>
      </c>
      <c r="O53" s="52">
        <v>0</v>
      </c>
      <c r="P53" s="381">
        <v>0</v>
      </c>
    </row>
    <row r="54" spans="1:16" s="105" customFormat="1" ht="33" hidden="1" customHeight="1" outlineLevel="1" thickBot="1" x14ac:dyDescent="0.3">
      <c r="A54" s="499"/>
      <c r="B54" s="487"/>
      <c r="C54" s="464"/>
      <c r="D54" s="7" t="s">
        <v>95</v>
      </c>
      <c r="E54" s="46">
        <v>0</v>
      </c>
      <c r="F54" s="57">
        <v>0</v>
      </c>
      <c r="G54" s="236">
        <v>0</v>
      </c>
      <c r="H54" s="56">
        <v>0</v>
      </c>
      <c r="I54" s="59">
        <v>0</v>
      </c>
      <c r="J54" s="371">
        <v>0</v>
      </c>
      <c r="K54" s="56">
        <v>0</v>
      </c>
      <c r="L54" s="56">
        <v>0</v>
      </c>
      <c r="M54" s="56">
        <v>0</v>
      </c>
      <c r="N54" s="371">
        <v>0</v>
      </c>
      <c r="O54" s="56">
        <v>1</v>
      </c>
      <c r="P54" s="427">
        <v>2.5</v>
      </c>
    </row>
    <row r="55" spans="1:16" s="105" customFormat="1" ht="33" hidden="1" customHeight="1" outlineLevel="1" thickBot="1" x14ac:dyDescent="0.3">
      <c r="A55" s="107">
        <v>16</v>
      </c>
      <c r="B55" s="108" t="s">
        <v>50</v>
      </c>
      <c r="C55" s="106" t="s">
        <v>51</v>
      </c>
      <c r="D55" s="37" t="s">
        <v>1</v>
      </c>
      <c r="E55" s="75">
        <v>2</v>
      </c>
      <c r="F55" s="64">
        <v>0.01</v>
      </c>
      <c r="G55" s="238">
        <v>0</v>
      </c>
      <c r="H55" s="65">
        <v>0</v>
      </c>
      <c r="I55" s="70">
        <v>11</v>
      </c>
      <c r="J55" s="374">
        <f>34*24*234*0.48/1000000</f>
        <v>9.1653119999999991E-2</v>
      </c>
      <c r="K55" s="65">
        <v>0</v>
      </c>
      <c r="L55" s="65">
        <v>0</v>
      </c>
      <c r="M55" s="65">
        <v>9</v>
      </c>
      <c r="N55" s="374">
        <v>26</v>
      </c>
      <c r="O55" s="70">
        <v>0</v>
      </c>
      <c r="P55" s="429">
        <v>0</v>
      </c>
    </row>
    <row r="56" spans="1:16" s="105" customFormat="1" ht="33" hidden="1" customHeight="1" outlineLevel="1" thickBot="1" x14ac:dyDescent="0.3">
      <c r="A56" s="113">
        <v>17</v>
      </c>
      <c r="B56" s="114" t="s">
        <v>52</v>
      </c>
      <c r="C56" s="115" t="s">
        <v>53</v>
      </c>
      <c r="D56" s="9" t="s">
        <v>1</v>
      </c>
      <c r="E56" s="80">
        <v>0</v>
      </c>
      <c r="F56" s="66">
        <v>0</v>
      </c>
      <c r="G56" s="238">
        <v>0</v>
      </c>
      <c r="H56" s="65">
        <v>0</v>
      </c>
      <c r="I56" s="70">
        <v>0</v>
      </c>
      <c r="J56" s="374">
        <f>2.5*24*234*0.48/1000000</f>
        <v>6.7391999999999999E-3</v>
      </c>
      <c r="K56" s="65">
        <v>0</v>
      </c>
      <c r="L56" s="65">
        <v>0</v>
      </c>
      <c r="M56" s="65">
        <v>0</v>
      </c>
      <c r="N56" s="374">
        <v>0</v>
      </c>
      <c r="O56" s="70">
        <v>1</v>
      </c>
      <c r="P56" s="429">
        <v>2.5</v>
      </c>
    </row>
    <row r="57" spans="1:16" s="105" customFormat="1" ht="51.75" hidden="1" customHeight="1" outlineLevel="1" thickBot="1" x14ac:dyDescent="0.3">
      <c r="A57" s="113">
        <v>18</v>
      </c>
      <c r="B57" s="114" t="s">
        <v>54</v>
      </c>
      <c r="C57" s="115" t="s">
        <v>55</v>
      </c>
      <c r="D57" s="7" t="s">
        <v>1</v>
      </c>
      <c r="E57" s="75">
        <v>0</v>
      </c>
      <c r="F57" s="64">
        <v>0</v>
      </c>
      <c r="G57" s="238">
        <v>0</v>
      </c>
      <c r="H57" s="65">
        <v>0</v>
      </c>
      <c r="I57" s="70">
        <v>9</v>
      </c>
      <c r="J57" s="374">
        <f>23*24*234*0.48/1000000</f>
        <v>6.2000640000000003E-2</v>
      </c>
      <c r="K57" s="65">
        <v>0</v>
      </c>
      <c r="L57" s="65">
        <v>0</v>
      </c>
      <c r="M57" s="65">
        <v>4</v>
      </c>
      <c r="N57" s="374">
        <v>9.5</v>
      </c>
      <c r="O57" s="70">
        <v>4</v>
      </c>
      <c r="P57" s="429">
        <v>9</v>
      </c>
    </row>
    <row r="58" spans="1:16" ht="33" customHeight="1" collapsed="1" x14ac:dyDescent="0.25">
      <c r="A58" s="482" t="s">
        <v>11</v>
      </c>
      <c r="B58" s="478" t="s">
        <v>7</v>
      </c>
      <c r="C58" s="479"/>
      <c r="D58" s="11" t="s">
        <v>1</v>
      </c>
      <c r="E58" s="24">
        <v>0</v>
      </c>
      <c r="F58" s="23">
        <v>0</v>
      </c>
      <c r="G58" s="231">
        <v>0</v>
      </c>
      <c r="H58" s="546">
        <v>0</v>
      </c>
      <c r="I58" s="34">
        <v>0</v>
      </c>
      <c r="J58" s="378">
        <v>0</v>
      </c>
      <c r="K58" s="34">
        <v>0</v>
      </c>
      <c r="L58" s="546">
        <v>0</v>
      </c>
      <c r="M58" s="34">
        <v>0</v>
      </c>
      <c r="N58" s="378">
        <v>0</v>
      </c>
      <c r="O58" s="34">
        <v>0</v>
      </c>
      <c r="P58" s="378">
        <v>0</v>
      </c>
    </row>
    <row r="59" spans="1:16" ht="33" customHeight="1" thickBot="1" x14ac:dyDescent="0.3">
      <c r="A59" s="483"/>
      <c r="B59" s="480"/>
      <c r="C59" s="481"/>
      <c r="D59" s="12" t="s">
        <v>2</v>
      </c>
      <c r="E59" s="25">
        <v>0</v>
      </c>
      <c r="F59" s="26">
        <v>0</v>
      </c>
      <c r="G59" s="232">
        <v>0</v>
      </c>
      <c r="H59" s="547">
        <v>0</v>
      </c>
      <c r="I59" s="25">
        <v>0</v>
      </c>
      <c r="J59" s="379">
        <v>0</v>
      </c>
      <c r="K59" s="25">
        <v>0</v>
      </c>
      <c r="L59" s="547">
        <v>0</v>
      </c>
      <c r="M59" s="25">
        <v>0</v>
      </c>
      <c r="N59" s="379">
        <v>0</v>
      </c>
      <c r="O59" s="25">
        <v>0</v>
      </c>
      <c r="P59" s="379">
        <v>0</v>
      </c>
    </row>
    <row r="60" spans="1:16" s="105" customFormat="1" ht="33" hidden="1" customHeight="1" outlineLevel="1" thickBot="1" x14ac:dyDescent="0.3">
      <c r="A60" s="113">
        <v>19</v>
      </c>
      <c r="B60" s="114" t="s">
        <v>56</v>
      </c>
      <c r="C60" s="118" t="s">
        <v>122</v>
      </c>
      <c r="D60" s="37" t="s">
        <v>1</v>
      </c>
      <c r="E60" s="119">
        <v>0</v>
      </c>
      <c r="F60" s="17">
        <v>0</v>
      </c>
      <c r="G60" s="240">
        <v>0</v>
      </c>
      <c r="H60" s="548">
        <v>0</v>
      </c>
      <c r="I60" s="16">
        <v>0</v>
      </c>
      <c r="J60" s="380">
        <v>0</v>
      </c>
      <c r="K60" s="16">
        <v>0</v>
      </c>
      <c r="L60" s="548">
        <v>0</v>
      </c>
      <c r="M60" s="80">
        <v>0</v>
      </c>
      <c r="N60" s="380">
        <v>0</v>
      </c>
      <c r="O60" s="341">
        <v>0</v>
      </c>
      <c r="P60" s="430">
        <v>0</v>
      </c>
    </row>
    <row r="61" spans="1:16" s="105" customFormat="1" ht="33" hidden="1" customHeight="1" outlineLevel="1" thickBot="1" x14ac:dyDescent="0.3">
      <c r="A61" s="113">
        <v>20</v>
      </c>
      <c r="B61" s="114" t="s">
        <v>57</v>
      </c>
      <c r="C61" s="118" t="s">
        <v>123</v>
      </c>
      <c r="D61" s="37" t="s">
        <v>1</v>
      </c>
      <c r="E61" s="119">
        <v>0</v>
      </c>
      <c r="F61" s="17">
        <v>0</v>
      </c>
      <c r="G61" s="240">
        <v>0</v>
      </c>
      <c r="H61" s="548">
        <v>0</v>
      </c>
      <c r="I61" s="16">
        <v>0</v>
      </c>
      <c r="J61" s="380">
        <v>0</v>
      </c>
      <c r="K61" s="16">
        <v>0</v>
      </c>
      <c r="L61" s="548">
        <v>0</v>
      </c>
      <c r="M61" s="80">
        <v>0</v>
      </c>
      <c r="N61" s="380">
        <v>0</v>
      </c>
      <c r="O61" s="341">
        <v>0</v>
      </c>
      <c r="P61" s="430">
        <v>0</v>
      </c>
    </row>
    <row r="62" spans="1:16" s="105" customFormat="1" ht="33" hidden="1" customHeight="1" outlineLevel="1" thickBot="1" x14ac:dyDescent="0.3">
      <c r="A62" s="113">
        <v>21</v>
      </c>
      <c r="B62" s="114" t="s">
        <v>58</v>
      </c>
      <c r="C62" s="118" t="s">
        <v>124</v>
      </c>
      <c r="D62" s="37" t="s">
        <v>1</v>
      </c>
      <c r="E62" s="119">
        <v>0</v>
      </c>
      <c r="F62" s="17">
        <v>0</v>
      </c>
      <c r="G62" s="240">
        <v>0</v>
      </c>
      <c r="H62" s="548">
        <v>0</v>
      </c>
      <c r="I62" s="16">
        <v>0</v>
      </c>
      <c r="J62" s="380">
        <v>0</v>
      </c>
      <c r="K62" s="16">
        <v>0</v>
      </c>
      <c r="L62" s="548">
        <v>0</v>
      </c>
      <c r="M62" s="80">
        <v>0</v>
      </c>
      <c r="N62" s="380">
        <v>0</v>
      </c>
      <c r="O62" s="16">
        <v>0</v>
      </c>
      <c r="P62" s="380">
        <v>0</v>
      </c>
    </row>
    <row r="63" spans="1:16" s="120" customFormat="1" ht="33" customHeight="1" collapsed="1" x14ac:dyDescent="0.25">
      <c r="A63" s="482" t="s">
        <v>12</v>
      </c>
      <c r="B63" s="478" t="s">
        <v>8</v>
      </c>
      <c r="C63" s="479"/>
      <c r="D63" s="11" t="s">
        <v>1</v>
      </c>
      <c r="E63" s="24">
        <v>0</v>
      </c>
      <c r="F63" s="23">
        <v>0</v>
      </c>
      <c r="G63" s="231">
        <v>0</v>
      </c>
      <c r="H63" s="546">
        <v>0</v>
      </c>
      <c r="I63" s="34">
        <v>7</v>
      </c>
      <c r="J63" s="378">
        <v>2.69568E-2</v>
      </c>
      <c r="K63" s="34">
        <v>0</v>
      </c>
      <c r="L63" s="546">
        <v>0</v>
      </c>
      <c r="M63" s="34">
        <v>2</v>
      </c>
      <c r="N63" s="378">
        <v>10</v>
      </c>
      <c r="O63" s="34">
        <v>1</v>
      </c>
      <c r="P63" s="378">
        <v>3.5</v>
      </c>
    </row>
    <row r="64" spans="1:16" s="120" customFormat="1" ht="33" customHeight="1" thickBot="1" x14ac:dyDescent="0.3">
      <c r="A64" s="483"/>
      <c r="B64" s="480"/>
      <c r="C64" s="481"/>
      <c r="D64" s="12" t="s">
        <v>2</v>
      </c>
      <c r="E64" s="25">
        <v>0</v>
      </c>
      <c r="F64" s="26">
        <v>0</v>
      </c>
      <c r="G64" s="232">
        <v>0</v>
      </c>
      <c r="H64" s="547">
        <v>0</v>
      </c>
      <c r="I64" s="25">
        <v>0</v>
      </c>
      <c r="J64" s="379">
        <v>0.10594022399999999</v>
      </c>
      <c r="K64" s="25">
        <v>0</v>
      </c>
      <c r="L64" s="547">
        <v>0</v>
      </c>
      <c r="M64" s="25">
        <f>M66</f>
        <v>1</v>
      </c>
      <c r="N64" s="379">
        <v>0</v>
      </c>
      <c r="O64" s="25">
        <v>0</v>
      </c>
      <c r="P64" s="379">
        <v>0</v>
      </c>
    </row>
    <row r="65" spans="1:17" s="105" customFormat="1" ht="33" hidden="1" customHeight="1" outlineLevel="1" x14ac:dyDescent="0.25">
      <c r="A65" s="484">
        <v>22</v>
      </c>
      <c r="B65" s="459" t="s">
        <v>59</v>
      </c>
      <c r="C65" s="121" t="s">
        <v>60</v>
      </c>
      <c r="D65" s="8" t="s">
        <v>1</v>
      </c>
      <c r="E65" s="122">
        <v>0</v>
      </c>
      <c r="F65" s="123">
        <v>0</v>
      </c>
      <c r="G65" s="241">
        <v>0</v>
      </c>
      <c r="H65" s="549">
        <v>0</v>
      </c>
      <c r="I65" s="3">
        <v>7</v>
      </c>
      <c r="J65" s="381">
        <f>23*24*234*0.48/1000000</f>
        <v>6.2000640000000003E-2</v>
      </c>
      <c r="K65" s="18">
        <v>0</v>
      </c>
      <c r="L65" s="549">
        <v>0</v>
      </c>
      <c r="M65" s="3">
        <v>2</v>
      </c>
      <c r="N65" s="381">
        <v>6.5</v>
      </c>
      <c r="O65" s="3">
        <v>1</v>
      </c>
      <c r="P65" s="381">
        <v>3.5</v>
      </c>
    </row>
    <row r="66" spans="1:17" s="105" customFormat="1" ht="33" hidden="1" customHeight="1" outlineLevel="1" thickBot="1" x14ac:dyDescent="0.3">
      <c r="A66" s="485"/>
      <c r="B66" s="460"/>
      <c r="C66" s="124"/>
      <c r="D66" s="10" t="s">
        <v>97</v>
      </c>
      <c r="E66" s="125">
        <v>0</v>
      </c>
      <c r="F66" s="6">
        <v>0</v>
      </c>
      <c r="G66" s="242">
        <v>0</v>
      </c>
      <c r="H66" s="550">
        <v>0</v>
      </c>
      <c r="I66" s="3">
        <v>0</v>
      </c>
      <c r="J66" s="381">
        <f>39.3*24*234*0.48/1000000</f>
        <v>0.10594022399999999</v>
      </c>
      <c r="K66" s="3">
        <v>0</v>
      </c>
      <c r="L66" s="550">
        <v>0</v>
      </c>
      <c r="M66" s="78">
        <v>1</v>
      </c>
      <c r="N66" s="418">
        <v>0.107</v>
      </c>
      <c r="O66" s="1" t="s">
        <v>153</v>
      </c>
      <c r="P66" s="381">
        <v>0</v>
      </c>
    </row>
    <row r="67" spans="1:17" s="120" customFormat="1" ht="33" customHeight="1" collapsed="1" thickBot="1" x14ac:dyDescent="0.3">
      <c r="A67" s="482" t="s">
        <v>17</v>
      </c>
      <c r="B67" s="478" t="s">
        <v>6</v>
      </c>
      <c r="C67" s="479"/>
      <c r="D67" s="197" t="s">
        <v>1</v>
      </c>
      <c r="E67" s="198">
        <f>E69+E80+E96+E104+E107+E110+E112+E113+E114+E117+E121+E123+E124+E125+E128+E134+E135+E136+E137+E140+E144+E149+E152</f>
        <v>26</v>
      </c>
      <c r="F67" s="279">
        <f>F69+F80+F96+F104+F107+F110+F112+F113+F114+F117+F121+F123+F124+F125+F128+F134+F135+F136+F137+F140+F144+F149+F152</f>
        <v>0.29809999999999998</v>
      </c>
      <c r="G67" s="243">
        <f t="shared" ref="G67:P67" si="1">G69+G80+G96+G104+G107+G110+G112+G113+G114+G117+G121+G123+G124+G125+G128+G134+G135+G136+G137+G140+G144+G149+G152</f>
        <v>0</v>
      </c>
      <c r="H67" s="292">
        <v>0</v>
      </c>
      <c r="I67" s="292">
        <f t="shared" si="1"/>
        <v>560</v>
      </c>
      <c r="J67" s="382">
        <f t="shared" si="1"/>
        <v>7.7877116032</v>
      </c>
      <c r="K67" s="292">
        <f t="shared" si="1"/>
        <v>0</v>
      </c>
      <c r="L67" s="292">
        <v>0</v>
      </c>
      <c r="M67" s="292">
        <f t="shared" si="1"/>
        <v>478</v>
      </c>
      <c r="N67" s="382">
        <f t="shared" si="1"/>
        <v>1805.13</v>
      </c>
      <c r="O67" s="292">
        <f t="shared" si="1"/>
        <v>249</v>
      </c>
      <c r="P67" s="431">
        <f t="shared" si="1"/>
        <v>992.9799999999999</v>
      </c>
    </row>
    <row r="68" spans="1:17" s="120" customFormat="1" ht="53.25" customHeight="1" thickBot="1" x14ac:dyDescent="0.3">
      <c r="A68" s="483"/>
      <c r="B68" s="480"/>
      <c r="C68" s="481"/>
      <c r="D68" s="195" t="s">
        <v>2</v>
      </c>
      <c r="E68" s="196">
        <f>E70+E71+E72+E73+E74+E75+E76+E77+E78+E79+E81+E82+E83+E84+E85+E86+E87+E88+E89+E90+E91+E92+E93+E94+E95+E97+E98+E99+E100+E101+E102+E103+E105+E106+E108+E109+E111+E115+E116+E118+E119+E120+E122+E126+E127+E129+E130+E131+E132+E133+E138+E139+E141+E142+E143+E145+E146+E147+E148+E150+E151+E153</f>
        <v>25</v>
      </c>
      <c r="F68" s="199">
        <f t="shared" ref="F68:P68" si="2">F70+F71+F72+F73+F74+F75+F76+F77+F78+F79+F81+F82+F83+F84+F85+F86+F87+F88+F89+F90+F91+F92+F93+F94+F95+F97+F98+F99+F100+F101+F102+F103+F105+F106+F108+F109+F111+F115+F116+F118+F119+F120+F122+F126+F127+F129+F130+F131+F132+F133+F138+F139+F141+F142+F143+F145+F146+F147+F148+F150+F151+F153</f>
        <v>32.133724999999998</v>
      </c>
      <c r="G68" s="244">
        <f t="shared" si="2"/>
        <v>0</v>
      </c>
      <c r="H68" s="196">
        <v>0</v>
      </c>
      <c r="I68" s="196">
        <f t="shared" si="2"/>
        <v>38</v>
      </c>
      <c r="J68" s="383">
        <f t="shared" si="2"/>
        <v>48.771394751999999</v>
      </c>
      <c r="K68" s="196">
        <f t="shared" si="2"/>
        <v>0</v>
      </c>
      <c r="L68" s="196">
        <v>0</v>
      </c>
      <c r="M68" s="196">
        <f t="shared" si="2"/>
        <v>24</v>
      </c>
      <c r="N68" s="383">
        <f t="shared" si="2"/>
        <v>14918.576000000001</v>
      </c>
      <c r="O68" s="196">
        <f t="shared" si="2"/>
        <v>8</v>
      </c>
      <c r="P68" s="432">
        <f t="shared" si="2"/>
        <v>981.5</v>
      </c>
    </row>
    <row r="69" spans="1:17" s="129" customFormat="1" ht="33" hidden="1" customHeight="1" outlineLevel="1" thickBot="1" x14ac:dyDescent="0.3">
      <c r="A69" s="454">
        <v>23</v>
      </c>
      <c r="B69" s="459" t="s">
        <v>61</v>
      </c>
      <c r="C69" s="470" t="s">
        <v>186</v>
      </c>
      <c r="D69" s="142" t="s">
        <v>1</v>
      </c>
      <c r="E69" s="143">
        <v>0</v>
      </c>
      <c r="F69" s="147">
        <v>0</v>
      </c>
      <c r="G69" s="245">
        <v>0</v>
      </c>
      <c r="H69" s="551">
        <v>0</v>
      </c>
      <c r="I69" s="293">
        <v>20</v>
      </c>
      <c r="J69" s="384">
        <f>(92.8+44+572.2)*24*0.48*234/1000000</f>
        <v>1.9112371199999998</v>
      </c>
      <c r="K69" s="294">
        <v>0</v>
      </c>
      <c r="L69" s="554">
        <v>0</v>
      </c>
      <c r="M69" s="322">
        <v>13</v>
      </c>
      <c r="N69" s="384">
        <v>91.4</v>
      </c>
      <c r="O69" s="342" t="s">
        <v>177</v>
      </c>
      <c r="P69" s="433">
        <v>4.5999999999999996</v>
      </c>
      <c r="Q69" s="128"/>
    </row>
    <row r="70" spans="1:17" s="129" customFormat="1" ht="33" hidden="1" customHeight="1" outlineLevel="1" thickBot="1" x14ac:dyDescent="0.3">
      <c r="A70" s="454"/>
      <c r="B70" s="468"/>
      <c r="C70" s="503"/>
      <c r="D70" s="144" t="s">
        <v>178</v>
      </c>
      <c r="E70" s="145">
        <v>1</v>
      </c>
      <c r="F70" s="146">
        <v>1.7090000000000001</v>
      </c>
      <c r="G70" s="246">
        <v>0</v>
      </c>
      <c r="H70" s="551">
        <v>0</v>
      </c>
      <c r="I70" s="294">
        <v>0</v>
      </c>
      <c r="J70" s="385">
        <v>0</v>
      </c>
      <c r="K70" s="294">
        <v>0</v>
      </c>
      <c r="L70" s="567">
        <v>0</v>
      </c>
      <c r="M70" s="323">
        <v>0</v>
      </c>
      <c r="N70" s="385">
        <v>0</v>
      </c>
      <c r="O70" s="343" t="s">
        <v>153</v>
      </c>
      <c r="P70" s="434">
        <v>0</v>
      </c>
      <c r="Q70" s="128"/>
    </row>
    <row r="71" spans="1:17" s="129" customFormat="1" ht="55.5" hidden="1" customHeight="1" outlineLevel="1" thickBot="1" x14ac:dyDescent="0.3">
      <c r="A71" s="454"/>
      <c r="B71" s="468"/>
      <c r="C71" s="503"/>
      <c r="D71" s="144" t="s">
        <v>179</v>
      </c>
      <c r="E71" s="145">
        <v>1</v>
      </c>
      <c r="F71" s="146">
        <v>0.35799999999999998</v>
      </c>
      <c r="G71" s="246">
        <v>0</v>
      </c>
      <c r="H71" s="551">
        <v>0</v>
      </c>
      <c r="I71" s="294">
        <v>1</v>
      </c>
      <c r="J71" s="385">
        <v>0.41899999999999998</v>
      </c>
      <c r="K71" s="294">
        <v>0</v>
      </c>
      <c r="L71" s="567">
        <v>0</v>
      </c>
      <c r="M71" s="324">
        <v>0</v>
      </c>
      <c r="N71" s="419">
        <v>0</v>
      </c>
      <c r="O71" s="343" t="s">
        <v>153</v>
      </c>
      <c r="P71" s="434">
        <v>0</v>
      </c>
      <c r="Q71" s="128"/>
    </row>
    <row r="72" spans="1:17" s="129" customFormat="1" ht="33" hidden="1" customHeight="1" outlineLevel="1" thickBot="1" x14ac:dyDescent="0.3">
      <c r="A72" s="454"/>
      <c r="B72" s="468"/>
      <c r="C72" s="503"/>
      <c r="D72" s="144" t="s">
        <v>125</v>
      </c>
      <c r="E72" s="145">
        <v>0</v>
      </c>
      <c r="F72" s="146">
        <v>0</v>
      </c>
      <c r="G72" s="246">
        <v>0</v>
      </c>
      <c r="H72" s="551">
        <v>0</v>
      </c>
      <c r="I72" s="294">
        <v>1</v>
      </c>
      <c r="J72" s="385">
        <f>2500*0.48*24*234/1000000</f>
        <v>6.7392000000000003</v>
      </c>
      <c r="K72" s="294">
        <v>0</v>
      </c>
      <c r="L72" s="567">
        <v>0</v>
      </c>
      <c r="M72" s="324">
        <v>1</v>
      </c>
      <c r="N72" s="419">
        <v>2500</v>
      </c>
      <c r="O72" s="343" t="s">
        <v>153</v>
      </c>
      <c r="P72" s="434">
        <v>0</v>
      </c>
      <c r="Q72" s="128"/>
    </row>
    <row r="73" spans="1:17" s="129" customFormat="1" ht="33" hidden="1" customHeight="1" outlineLevel="1" thickBot="1" x14ac:dyDescent="0.3">
      <c r="A73" s="454"/>
      <c r="B73" s="468"/>
      <c r="C73" s="503"/>
      <c r="D73" s="144" t="s">
        <v>180</v>
      </c>
      <c r="E73" s="145">
        <v>0</v>
      </c>
      <c r="F73" s="146">
        <v>0</v>
      </c>
      <c r="G73" s="246">
        <v>0</v>
      </c>
      <c r="H73" s="551">
        <v>0</v>
      </c>
      <c r="I73" s="294">
        <v>1</v>
      </c>
      <c r="J73" s="385">
        <v>2.9000000000000001E-2</v>
      </c>
      <c r="K73" s="294">
        <v>0</v>
      </c>
      <c r="L73" s="567">
        <v>0</v>
      </c>
      <c r="M73" s="324">
        <v>1</v>
      </c>
      <c r="N73" s="419">
        <v>187.4</v>
      </c>
      <c r="O73" s="343" t="s">
        <v>153</v>
      </c>
      <c r="P73" s="434">
        <v>0</v>
      </c>
      <c r="Q73" s="128"/>
    </row>
    <row r="74" spans="1:17" s="129" customFormat="1" ht="33" hidden="1" customHeight="1" outlineLevel="1" thickBot="1" x14ac:dyDescent="0.3">
      <c r="A74" s="454"/>
      <c r="B74" s="468"/>
      <c r="C74" s="503"/>
      <c r="D74" s="144" t="s">
        <v>181</v>
      </c>
      <c r="E74" s="145">
        <v>0</v>
      </c>
      <c r="F74" s="146">
        <v>0</v>
      </c>
      <c r="G74" s="246">
        <v>0</v>
      </c>
      <c r="H74" s="551">
        <v>0</v>
      </c>
      <c r="I74" s="294">
        <v>1</v>
      </c>
      <c r="J74" s="385">
        <f>500*24*0.48*234/1000000</f>
        <v>1.3478399999999999</v>
      </c>
      <c r="K74" s="294">
        <v>0</v>
      </c>
      <c r="L74" s="567">
        <v>0</v>
      </c>
      <c r="M74" s="324">
        <v>1</v>
      </c>
      <c r="N74" s="419">
        <v>500</v>
      </c>
      <c r="O74" s="343" t="s">
        <v>153</v>
      </c>
      <c r="P74" s="434">
        <v>0</v>
      </c>
      <c r="Q74" s="128"/>
    </row>
    <row r="75" spans="1:17" s="129" customFormat="1" ht="33" hidden="1" customHeight="1" outlineLevel="1" thickBot="1" x14ac:dyDescent="0.3">
      <c r="A75" s="454"/>
      <c r="B75" s="468"/>
      <c r="C75" s="503"/>
      <c r="D75" s="144" t="s">
        <v>127</v>
      </c>
      <c r="E75" s="145">
        <v>0</v>
      </c>
      <c r="F75" s="146">
        <v>0</v>
      </c>
      <c r="G75" s="246">
        <v>0</v>
      </c>
      <c r="H75" s="551">
        <v>0</v>
      </c>
      <c r="I75" s="294">
        <v>1</v>
      </c>
      <c r="J75" s="385">
        <v>2.44</v>
      </c>
      <c r="K75" s="294">
        <v>0</v>
      </c>
      <c r="L75" s="567">
        <v>0</v>
      </c>
      <c r="M75" s="324">
        <v>1</v>
      </c>
      <c r="N75" s="419">
        <v>901.7</v>
      </c>
      <c r="O75" s="343" t="s">
        <v>153</v>
      </c>
      <c r="P75" s="434">
        <v>0</v>
      </c>
      <c r="Q75" s="128"/>
    </row>
    <row r="76" spans="1:17" s="129" customFormat="1" ht="33" hidden="1" customHeight="1" outlineLevel="1" thickBot="1" x14ac:dyDescent="0.3">
      <c r="A76" s="454"/>
      <c r="B76" s="468"/>
      <c r="C76" s="503"/>
      <c r="D76" s="144" t="s">
        <v>182</v>
      </c>
      <c r="E76" s="145">
        <v>0</v>
      </c>
      <c r="F76" s="146">
        <v>0</v>
      </c>
      <c r="G76" s="246">
        <v>0</v>
      </c>
      <c r="H76" s="551">
        <v>0</v>
      </c>
      <c r="I76" s="294">
        <v>1</v>
      </c>
      <c r="J76" s="385">
        <v>2.3E-2</v>
      </c>
      <c r="K76" s="294">
        <v>0</v>
      </c>
      <c r="L76" s="567">
        <v>0</v>
      </c>
      <c r="M76" s="324">
        <v>0</v>
      </c>
      <c r="N76" s="419">
        <v>0</v>
      </c>
      <c r="O76" s="343" t="s">
        <v>153</v>
      </c>
      <c r="P76" s="434">
        <v>0</v>
      </c>
      <c r="Q76" s="128"/>
    </row>
    <row r="77" spans="1:17" s="129" customFormat="1" ht="33" hidden="1" customHeight="1" outlineLevel="1" thickBot="1" x14ac:dyDescent="0.3">
      <c r="A77" s="454"/>
      <c r="B77" s="468"/>
      <c r="C77" s="503"/>
      <c r="D77" s="144" t="s">
        <v>183</v>
      </c>
      <c r="E77" s="145">
        <v>0</v>
      </c>
      <c r="F77" s="146">
        <v>0</v>
      </c>
      <c r="G77" s="246">
        <v>0</v>
      </c>
      <c r="H77" s="551">
        <v>0</v>
      </c>
      <c r="I77" s="294">
        <v>2</v>
      </c>
      <c r="J77" s="385">
        <v>9.0030000000000001</v>
      </c>
      <c r="K77" s="294">
        <v>0</v>
      </c>
      <c r="L77" s="567">
        <v>0</v>
      </c>
      <c r="M77" s="324">
        <v>2</v>
      </c>
      <c r="N77" s="419">
        <v>3340</v>
      </c>
      <c r="O77" s="343" t="s">
        <v>153</v>
      </c>
      <c r="P77" s="434">
        <v>0</v>
      </c>
      <c r="Q77" s="128"/>
    </row>
    <row r="78" spans="1:17" s="129" customFormat="1" ht="33" hidden="1" customHeight="1" outlineLevel="1" thickBot="1" x14ac:dyDescent="0.3">
      <c r="A78" s="454"/>
      <c r="B78" s="468"/>
      <c r="C78" s="503"/>
      <c r="D78" s="144" t="s">
        <v>184</v>
      </c>
      <c r="E78" s="145">
        <v>0</v>
      </c>
      <c r="F78" s="146">
        <v>0</v>
      </c>
      <c r="G78" s="246">
        <v>0</v>
      </c>
      <c r="H78" s="551">
        <v>0</v>
      </c>
      <c r="I78" s="294">
        <v>0</v>
      </c>
      <c r="J78" s="385">
        <v>0</v>
      </c>
      <c r="K78" s="294">
        <v>0</v>
      </c>
      <c r="L78" s="567">
        <v>0</v>
      </c>
      <c r="M78" s="324">
        <v>0</v>
      </c>
      <c r="N78" s="419">
        <v>0</v>
      </c>
      <c r="O78" s="343" t="s">
        <v>153</v>
      </c>
      <c r="P78" s="434">
        <v>0</v>
      </c>
      <c r="Q78" s="128"/>
    </row>
    <row r="79" spans="1:17" s="129" customFormat="1" ht="33" hidden="1" customHeight="1" outlineLevel="1" thickBot="1" x14ac:dyDescent="0.3">
      <c r="A79" s="454"/>
      <c r="B79" s="469"/>
      <c r="C79" s="503"/>
      <c r="D79" s="153" t="s">
        <v>185</v>
      </c>
      <c r="E79" s="151">
        <v>0</v>
      </c>
      <c r="F79" s="154">
        <v>0</v>
      </c>
      <c r="G79" s="247">
        <v>0</v>
      </c>
      <c r="H79" s="552">
        <v>0</v>
      </c>
      <c r="I79" s="295">
        <v>1</v>
      </c>
      <c r="J79" s="386">
        <f>159.3*24*234*0.48/1000000</f>
        <v>0.42942182400000001</v>
      </c>
      <c r="K79" s="295">
        <v>0</v>
      </c>
      <c r="L79" s="568">
        <v>0</v>
      </c>
      <c r="M79" s="325">
        <v>0</v>
      </c>
      <c r="N79" s="420">
        <v>0</v>
      </c>
      <c r="O79" s="344" t="s">
        <v>153</v>
      </c>
      <c r="P79" s="435">
        <v>0</v>
      </c>
      <c r="Q79" s="128"/>
    </row>
    <row r="80" spans="1:17" s="129" customFormat="1" ht="33" hidden="1" customHeight="1" outlineLevel="1" thickBot="1" x14ac:dyDescent="0.3">
      <c r="A80" s="448">
        <v>24</v>
      </c>
      <c r="B80" s="450" t="s">
        <v>62</v>
      </c>
      <c r="C80" s="504" t="s">
        <v>187</v>
      </c>
      <c r="D80" s="158" t="s">
        <v>1</v>
      </c>
      <c r="E80" s="159">
        <v>0</v>
      </c>
      <c r="F80" s="160">
        <v>0</v>
      </c>
      <c r="G80" s="248">
        <v>0</v>
      </c>
      <c r="H80" s="296">
        <v>0</v>
      </c>
      <c r="I80" s="296">
        <v>49</v>
      </c>
      <c r="J80" s="387">
        <f>(221.44+16.5+218.19)*24*0.48*234/1000000</f>
        <v>1.2295805183999999</v>
      </c>
      <c r="K80" s="296">
        <v>0</v>
      </c>
      <c r="L80" s="554">
        <v>0</v>
      </c>
      <c r="M80" s="301">
        <v>47</v>
      </c>
      <c r="N80" s="395">
        <v>198.74</v>
      </c>
      <c r="O80" s="301" t="s">
        <v>188</v>
      </c>
      <c r="P80" s="436">
        <v>36.700000000000003</v>
      </c>
      <c r="Q80" s="128"/>
    </row>
    <row r="81" spans="1:17" s="129" customFormat="1" ht="33" hidden="1" customHeight="1" outlineLevel="1" thickBot="1" x14ac:dyDescent="0.3">
      <c r="A81" s="448"/>
      <c r="B81" s="451"/>
      <c r="C81" s="505"/>
      <c r="D81" s="155" t="s">
        <v>126</v>
      </c>
      <c r="E81" s="152">
        <v>1</v>
      </c>
      <c r="F81" s="156">
        <v>0.87429999999999997</v>
      </c>
      <c r="G81" s="249">
        <v>0</v>
      </c>
      <c r="H81" s="297">
        <v>0</v>
      </c>
      <c r="I81" s="297">
        <v>0</v>
      </c>
      <c r="J81" s="388">
        <v>0</v>
      </c>
      <c r="K81" s="297">
        <v>0</v>
      </c>
      <c r="L81" s="297">
        <v>0</v>
      </c>
      <c r="M81" s="297">
        <v>0</v>
      </c>
      <c r="N81" s="388">
        <v>0</v>
      </c>
      <c r="O81" s="326" t="s">
        <v>189</v>
      </c>
      <c r="P81" s="434">
        <v>210</v>
      </c>
      <c r="Q81" s="128"/>
    </row>
    <row r="82" spans="1:17" s="129" customFormat="1" ht="33" hidden="1" customHeight="1" outlineLevel="1" thickBot="1" x14ac:dyDescent="0.3">
      <c r="A82" s="448"/>
      <c r="B82" s="451"/>
      <c r="C82" s="505"/>
      <c r="D82" s="155" t="s">
        <v>190</v>
      </c>
      <c r="E82" s="152">
        <v>0</v>
      </c>
      <c r="F82" s="156">
        <v>0</v>
      </c>
      <c r="G82" s="249">
        <v>0</v>
      </c>
      <c r="H82" s="297">
        <v>0</v>
      </c>
      <c r="I82" s="297">
        <v>1</v>
      </c>
      <c r="J82" s="388">
        <v>0.36599999999999999</v>
      </c>
      <c r="K82" s="297">
        <v>0</v>
      </c>
      <c r="L82" s="297">
        <v>0</v>
      </c>
      <c r="M82" s="326">
        <v>1</v>
      </c>
      <c r="N82" s="421">
        <v>136.68</v>
      </c>
      <c r="O82" s="326" t="s">
        <v>153</v>
      </c>
      <c r="P82" s="434">
        <v>0</v>
      </c>
      <c r="Q82" s="128"/>
    </row>
    <row r="83" spans="1:17" s="129" customFormat="1" ht="33" hidden="1" customHeight="1" outlineLevel="1" thickBot="1" x14ac:dyDescent="0.3">
      <c r="A83" s="448"/>
      <c r="B83" s="451"/>
      <c r="C83" s="505"/>
      <c r="D83" s="155" t="s">
        <v>191</v>
      </c>
      <c r="E83" s="152">
        <v>1</v>
      </c>
      <c r="F83" s="156">
        <v>2.3077100000000002</v>
      </c>
      <c r="G83" s="249">
        <v>0</v>
      </c>
      <c r="H83" s="297">
        <v>0</v>
      </c>
      <c r="I83" s="297">
        <v>0</v>
      </c>
      <c r="J83" s="388">
        <v>0</v>
      </c>
      <c r="K83" s="297">
        <v>0</v>
      </c>
      <c r="L83" s="297">
        <v>0</v>
      </c>
      <c r="M83" s="326">
        <v>0</v>
      </c>
      <c r="N83" s="421">
        <v>0</v>
      </c>
      <c r="O83" s="326" t="s">
        <v>153</v>
      </c>
      <c r="P83" s="434">
        <v>0</v>
      </c>
      <c r="Q83" s="128"/>
    </row>
    <row r="84" spans="1:17" s="129" customFormat="1" ht="33" hidden="1" customHeight="1" outlineLevel="1" thickBot="1" x14ac:dyDescent="0.3">
      <c r="A84" s="448"/>
      <c r="B84" s="451"/>
      <c r="C84" s="505"/>
      <c r="D84" s="155" t="s">
        <v>192</v>
      </c>
      <c r="E84" s="152">
        <v>1</v>
      </c>
      <c r="F84" s="156">
        <v>0.15564</v>
      </c>
      <c r="G84" s="249">
        <v>0</v>
      </c>
      <c r="H84" s="297">
        <v>0</v>
      </c>
      <c r="I84" s="297">
        <v>0</v>
      </c>
      <c r="J84" s="388">
        <v>0</v>
      </c>
      <c r="K84" s="297">
        <v>0</v>
      </c>
      <c r="L84" s="297">
        <v>0</v>
      </c>
      <c r="M84" s="326">
        <v>0</v>
      </c>
      <c r="N84" s="421">
        <v>0</v>
      </c>
      <c r="O84" s="326" t="s">
        <v>153</v>
      </c>
      <c r="P84" s="434">
        <v>0</v>
      </c>
      <c r="Q84" s="128"/>
    </row>
    <row r="85" spans="1:17" s="129" customFormat="1" ht="33" hidden="1" customHeight="1" outlineLevel="1" thickBot="1" x14ac:dyDescent="0.3">
      <c r="A85" s="448"/>
      <c r="B85" s="451"/>
      <c r="C85" s="505"/>
      <c r="D85" s="155" t="s">
        <v>193</v>
      </c>
      <c r="E85" s="152">
        <v>0</v>
      </c>
      <c r="F85" s="156">
        <v>0</v>
      </c>
      <c r="G85" s="249">
        <v>0</v>
      </c>
      <c r="H85" s="297">
        <v>0</v>
      </c>
      <c r="I85" s="297">
        <v>0</v>
      </c>
      <c r="J85" s="388">
        <v>0</v>
      </c>
      <c r="K85" s="297">
        <v>0</v>
      </c>
      <c r="L85" s="297">
        <v>0</v>
      </c>
      <c r="M85" s="326">
        <v>1</v>
      </c>
      <c r="N85" s="421">
        <v>5</v>
      </c>
      <c r="O85" s="326" t="s">
        <v>189</v>
      </c>
      <c r="P85" s="434">
        <v>5</v>
      </c>
      <c r="Q85" s="128"/>
    </row>
    <row r="86" spans="1:17" s="129" customFormat="1" ht="33" hidden="1" customHeight="1" outlineLevel="1" thickBot="1" x14ac:dyDescent="0.3">
      <c r="A86" s="448"/>
      <c r="B86" s="451"/>
      <c r="C86" s="505"/>
      <c r="D86" s="155" t="s">
        <v>194</v>
      </c>
      <c r="E86" s="152">
        <v>0</v>
      </c>
      <c r="F86" s="156">
        <v>0</v>
      </c>
      <c r="G86" s="249">
        <v>0</v>
      </c>
      <c r="H86" s="297">
        <v>0</v>
      </c>
      <c r="I86" s="297">
        <v>1</v>
      </c>
      <c r="J86" s="388">
        <v>0.26100000000000001</v>
      </c>
      <c r="K86" s="297">
        <v>0</v>
      </c>
      <c r="L86" s="297">
        <v>0</v>
      </c>
      <c r="M86" s="326">
        <v>0</v>
      </c>
      <c r="N86" s="421">
        <v>0</v>
      </c>
      <c r="O86" s="326" t="s">
        <v>153</v>
      </c>
      <c r="P86" s="434">
        <v>0</v>
      </c>
      <c r="Q86" s="128"/>
    </row>
    <row r="87" spans="1:17" s="129" customFormat="1" ht="33" hidden="1" customHeight="1" outlineLevel="1" thickBot="1" x14ac:dyDescent="0.3">
      <c r="A87" s="448"/>
      <c r="B87" s="451"/>
      <c r="C87" s="505"/>
      <c r="D87" s="155" t="s">
        <v>195</v>
      </c>
      <c r="E87" s="152">
        <v>0</v>
      </c>
      <c r="F87" s="156">
        <v>0</v>
      </c>
      <c r="G87" s="249">
        <v>0</v>
      </c>
      <c r="H87" s="297">
        <v>0</v>
      </c>
      <c r="I87" s="297">
        <v>1</v>
      </c>
      <c r="J87" s="388">
        <v>0.14799999999999999</v>
      </c>
      <c r="K87" s="297">
        <v>0</v>
      </c>
      <c r="L87" s="297">
        <v>0</v>
      </c>
      <c r="M87" s="326">
        <v>1</v>
      </c>
      <c r="N87" s="421">
        <v>24.97</v>
      </c>
      <c r="O87" s="326" t="s">
        <v>153</v>
      </c>
      <c r="P87" s="434">
        <v>0</v>
      </c>
      <c r="Q87" s="128"/>
    </row>
    <row r="88" spans="1:17" s="129" customFormat="1" ht="33" hidden="1" customHeight="1" outlineLevel="1" thickBot="1" x14ac:dyDescent="0.3">
      <c r="A88" s="448"/>
      <c r="B88" s="451"/>
      <c r="C88" s="505"/>
      <c r="D88" s="155" t="s">
        <v>196</v>
      </c>
      <c r="E88" s="152">
        <v>0</v>
      </c>
      <c r="F88" s="156">
        <v>0</v>
      </c>
      <c r="G88" s="249">
        <v>0</v>
      </c>
      <c r="H88" s="297">
        <v>0</v>
      </c>
      <c r="I88" s="297">
        <v>1</v>
      </c>
      <c r="J88" s="388">
        <v>1.21</v>
      </c>
      <c r="K88" s="297">
        <v>0</v>
      </c>
      <c r="L88" s="297">
        <v>0</v>
      </c>
      <c r="M88" s="326">
        <v>1</v>
      </c>
      <c r="N88" s="421">
        <v>450</v>
      </c>
      <c r="O88" s="326" t="s">
        <v>153</v>
      </c>
      <c r="P88" s="434">
        <v>0</v>
      </c>
      <c r="Q88" s="128"/>
    </row>
    <row r="89" spans="1:17" s="129" customFormat="1" ht="33" hidden="1" customHeight="1" outlineLevel="1" thickBot="1" x14ac:dyDescent="0.3">
      <c r="A89" s="448"/>
      <c r="B89" s="451"/>
      <c r="C89" s="505"/>
      <c r="D89" s="155" t="s">
        <v>197</v>
      </c>
      <c r="E89" s="152">
        <v>0</v>
      </c>
      <c r="F89" s="156">
        <v>0</v>
      </c>
      <c r="G89" s="249">
        <v>0</v>
      </c>
      <c r="H89" s="297">
        <v>0</v>
      </c>
      <c r="I89" s="297">
        <v>1</v>
      </c>
      <c r="J89" s="388">
        <f>4724*24*0.48*234/1000000</f>
        <v>12.734392319999998</v>
      </c>
      <c r="K89" s="297">
        <v>0</v>
      </c>
      <c r="L89" s="297">
        <v>0</v>
      </c>
      <c r="M89" s="326">
        <v>1</v>
      </c>
      <c r="N89" s="421">
        <v>4724</v>
      </c>
      <c r="O89" s="326" t="s">
        <v>153</v>
      </c>
      <c r="P89" s="434">
        <v>0</v>
      </c>
      <c r="Q89" s="128"/>
    </row>
    <row r="90" spans="1:17" s="129" customFormat="1" ht="33" hidden="1" customHeight="1" outlineLevel="1" thickBot="1" x14ac:dyDescent="0.3">
      <c r="A90" s="448"/>
      <c r="B90" s="451"/>
      <c r="C90" s="505"/>
      <c r="D90" s="155" t="s">
        <v>198</v>
      </c>
      <c r="E90" s="152">
        <v>0</v>
      </c>
      <c r="F90" s="156">
        <v>0</v>
      </c>
      <c r="G90" s="249">
        <v>0</v>
      </c>
      <c r="H90" s="297">
        <v>0</v>
      </c>
      <c r="I90" s="297">
        <v>1</v>
      </c>
      <c r="J90" s="388">
        <f>1138*0.48*24*234/1000000</f>
        <v>3.0676838399999999</v>
      </c>
      <c r="K90" s="297">
        <v>0</v>
      </c>
      <c r="L90" s="297">
        <v>0</v>
      </c>
      <c r="M90" s="326">
        <v>0</v>
      </c>
      <c r="N90" s="421">
        <v>0</v>
      </c>
      <c r="O90" s="326" t="s">
        <v>153</v>
      </c>
      <c r="P90" s="434">
        <v>0</v>
      </c>
      <c r="Q90" s="128"/>
    </row>
    <row r="91" spans="1:17" s="129" customFormat="1" ht="33" hidden="1" customHeight="1" outlineLevel="1" thickBot="1" x14ac:dyDescent="0.3">
      <c r="A91" s="448"/>
      <c r="B91" s="451"/>
      <c r="C91" s="505"/>
      <c r="D91" s="155" t="s">
        <v>199</v>
      </c>
      <c r="E91" s="152">
        <v>0</v>
      </c>
      <c r="F91" s="156">
        <v>0</v>
      </c>
      <c r="G91" s="249">
        <v>0</v>
      </c>
      <c r="H91" s="297">
        <v>0</v>
      </c>
      <c r="I91" s="297">
        <v>1</v>
      </c>
      <c r="J91" s="388">
        <f>327.6*24*0.48*234/1000000</f>
        <v>0.88310476800000004</v>
      </c>
      <c r="K91" s="297">
        <v>0</v>
      </c>
      <c r="L91" s="297">
        <v>0</v>
      </c>
      <c r="M91" s="326">
        <v>1</v>
      </c>
      <c r="N91" s="421">
        <v>327.60000000000002</v>
      </c>
      <c r="O91" s="326" t="s">
        <v>153</v>
      </c>
      <c r="P91" s="434">
        <v>0</v>
      </c>
      <c r="Q91" s="128"/>
    </row>
    <row r="92" spans="1:17" s="129" customFormat="1" ht="33" hidden="1" customHeight="1" outlineLevel="1" thickBot="1" x14ac:dyDescent="0.3">
      <c r="A92" s="448"/>
      <c r="B92" s="451"/>
      <c r="C92" s="505"/>
      <c r="D92" s="155" t="s">
        <v>200</v>
      </c>
      <c r="E92" s="152">
        <v>0</v>
      </c>
      <c r="F92" s="156">
        <v>0</v>
      </c>
      <c r="G92" s="249">
        <v>0</v>
      </c>
      <c r="H92" s="297">
        <v>0</v>
      </c>
      <c r="I92" s="297">
        <v>1</v>
      </c>
      <c r="J92" s="388">
        <f>40.22*24*0.48*234/1000000</f>
        <v>0.10842024959999999</v>
      </c>
      <c r="K92" s="297">
        <v>0</v>
      </c>
      <c r="L92" s="297">
        <v>0</v>
      </c>
      <c r="M92" s="326">
        <v>0</v>
      </c>
      <c r="N92" s="421">
        <v>0</v>
      </c>
      <c r="O92" s="326" t="s">
        <v>153</v>
      </c>
      <c r="P92" s="434">
        <v>0</v>
      </c>
      <c r="Q92" s="128"/>
    </row>
    <row r="93" spans="1:17" s="129" customFormat="1" ht="33" hidden="1" customHeight="1" outlineLevel="1" thickBot="1" x14ac:dyDescent="0.3">
      <c r="A93" s="448"/>
      <c r="B93" s="451"/>
      <c r="C93" s="505"/>
      <c r="D93" s="155" t="s">
        <v>201</v>
      </c>
      <c r="E93" s="152">
        <v>0</v>
      </c>
      <c r="F93" s="156">
        <v>0</v>
      </c>
      <c r="G93" s="249">
        <v>0</v>
      </c>
      <c r="H93" s="297">
        <v>0</v>
      </c>
      <c r="I93" s="297">
        <v>1</v>
      </c>
      <c r="J93" s="388">
        <f>99.6*24*234*0.48/1000000</f>
        <v>0.26848972799999993</v>
      </c>
      <c r="K93" s="297">
        <v>0</v>
      </c>
      <c r="L93" s="297">
        <v>0</v>
      </c>
      <c r="M93" s="326">
        <v>1</v>
      </c>
      <c r="N93" s="421">
        <v>99.6</v>
      </c>
      <c r="O93" s="326" t="s">
        <v>153</v>
      </c>
      <c r="P93" s="434">
        <v>0</v>
      </c>
      <c r="Q93" s="128"/>
    </row>
    <row r="94" spans="1:17" s="129" customFormat="1" ht="33" hidden="1" customHeight="1" outlineLevel="1" thickBot="1" x14ac:dyDescent="0.3">
      <c r="A94" s="448"/>
      <c r="B94" s="451"/>
      <c r="C94" s="505"/>
      <c r="D94" s="155" t="s">
        <v>202</v>
      </c>
      <c r="E94" s="152">
        <v>0</v>
      </c>
      <c r="F94" s="156">
        <v>0</v>
      </c>
      <c r="G94" s="249">
        <v>0</v>
      </c>
      <c r="H94" s="297">
        <v>0</v>
      </c>
      <c r="I94" s="297">
        <v>1</v>
      </c>
      <c r="J94" s="388">
        <v>0.74</v>
      </c>
      <c r="K94" s="297">
        <v>0</v>
      </c>
      <c r="L94" s="297">
        <v>0</v>
      </c>
      <c r="M94" s="326">
        <v>0</v>
      </c>
      <c r="N94" s="421">
        <v>0</v>
      </c>
      <c r="O94" s="326" t="s">
        <v>153</v>
      </c>
      <c r="P94" s="434">
        <v>0</v>
      </c>
      <c r="Q94" s="128"/>
    </row>
    <row r="95" spans="1:17" s="129" customFormat="1" ht="33" hidden="1" customHeight="1" outlineLevel="1" thickBot="1" x14ac:dyDescent="0.3">
      <c r="A95" s="449"/>
      <c r="B95" s="452"/>
      <c r="C95" s="506"/>
      <c r="D95" s="163" t="s">
        <v>203</v>
      </c>
      <c r="E95" s="164">
        <v>0</v>
      </c>
      <c r="F95" s="165">
        <v>0</v>
      </c>
      <c r="G95" s="250">
        <v>0</v>
      </c>
      <c r="H95" s="298">
        <v>0</v>
      </c>
      <c r="I95" s="298">
        <v>0</v>
      </c>
      <c r="J95" s="389">
        <v>0</v>
      </c>
      <c r="K95" s="298">
        <v>0</v>
      </c>
      <c r="L95" s="298">
        <v>0</v>
      </c>
      <c r="M95" s="327">
        <v>1</v>
      </c>
      <c r="N95" s="422">
        <v>100.4</v>
      </c>
      <c r="O95" s="327" t="s">
        <v>153</v>
      </c>
      <c r="P95" s="435">
        <v>0</v>
      </c>
      <c r="Q95" s="128"/>
    </row>
    <row r="96" spans="1:17" s="129" customFormat="1" ht="33" hidden="1" customHeight="1" outlineLevel="1" x14ac:dyDescent="0.25">
      <c r="A96" s="507">
        <v>25</v>
      </c>
      <c r="B96" s="510" t="s">
        <v>204</v>
      </c>
      <c r="C96" s="513" t="s">
        <v>144</v>
      </c>
      <c r="D96" s="158" t="s">
        <v>1</v>
      </c>
      <c r="E96" s="159">
        <v>0</v>
      </c>
      <c r="F96" s="160">
        <v>0</v>
      </c>
      <c r="G96" s="248">
        <v>0</v>
      </c>
      <c r="H96" s="296">
        <v>0</v>
      </c>
      <c r="I96" s="296">
        <v>4</v>
      </c>
      <c r="J96" s="387">
        <f>21.9*24*0.48*234/1000000</f>
        <v>5.9035391999999992E-2</v>
      </c>
      <c r="K96" s="319">
        <v>0</v>
      </c>
      <c r="L96" s="554">
        <v>0</v>
      </c>
      <c r="M96" s="301">
        <v>3</v>
      </c>
      <c r="N96" s="395">
        <v>9.3000000000000007</v>
      </c>
      <c r="O96" s="301" t="s">
        <v>177</v>
      </c>
      <c r="P96" s="436">
        <v>6.5</v>
      </c>
      <c r="Q96" s="128"/>
    </row>
    <row r="97" spans="1:17" s="129" customFormat="1" ht="33" hidden="1" customHeight="1" outlineLevel="1" x14ac:dyDescent="0.25">
      <c r="A97" s="508"/>
      <c r="B97" s="511"/>
      <c r="C97" s="514"/>
      <c r="D97" s="155" t="s">
        <v>205</v>
      </c>
      <c r="E97" s="152">
        <v>0</v>
      </c>
      <c r="F97" s="156">
        <v>0</v>
      </c>
      <c r="G97" s="249">
        <v>0</v>
      </c>
      <c r="H97" s="297">
        <v>0</v>
      </c>
      <c r="I97" s="297">
        <v>1</v>
      </c>
      <c r="J97" s="388">
        <f>3.1*24*0.48*234/1000000</f>
        <v>8.3566079999999997E-3</v>
      </c>
      <c r="K97" s="298">
        <v>0</v>
      </c>
      <c r="L97" s="298">
        <v>0</v>
      </c>
      <c r="M97" s="326">
        <v>1</v>
      </c>
      <c r="N97" s="421">
        <v>3.1</v>
      </c>
      <c r="O97" s="326" t="s">
        <v>153</v>
      </c>
      <c r="P97" s="434">
        <v>0</v>
      </c>
      <c r="Q97" s="128"/>
    </row>
    <row r="98" spans="1:17" s="129" customFormat="1" ht="33" hidden="1" customHeight="1" outlineLevel="1" x14ac:dyDescent="0.25">
      <c r="A98" s="508"/>
      <c r="B98" s="511"/>
      <c r="C98" s="514"/>
      <c r="D98" s="155" t="s">
        <v>206</v>
      </c>
      <c r="E98" s="152">
        <v>1</v>
      </c>
      <c r="F98" s="156">
        <v>0.157</v>
      </c>
      <c r="G98" s="249">
        <v>0</v>
      </c>
      <c r="H98" s="297">
        <v>0</v>
      </c>
      <c r="I98" s="297">
        <v>0</v>
      </c>
      <c r="J98" s="388">
        <v>0</v>
      </c>
      <c r="K98" s="298">
        <v>0</v>
      </c>
      <c r="L98" s="298">
        <v>0</v>
      </c>
      <c r="M98" s="326">
        <v>0</v>
      </c>
      <c r="N98" s="421">
        <v>0</v>
      </c>
      <c r="O98" s="326" t="s">
        <v>189</v>
      </c>
      <c r="P98" s="434">
        <v>297</v>
      </c>
      <c r="Q98" s="128"/>
    </row>
    <row r="99" spans="1:17" s="129" customFormat="1" ht="33" hidden="1" customHeight="1" outlineLevel="1" x14ac:dyDescent="0.25">
      <c r="A99" s="508"/>
      <c r="B99" s="511"/>
      <c r="C99" s="514"/>
      <c r="D99" s="155" t="s">
        <v>207</v>
      </c>
      <c r="E99" s="152">
        <v>1</v>
      </c>
      <c r="F99" s="156">
        <v>4.1500000000000002E-2</v>
      </c>
      <c r="G99" s="249">
        <v>0</v>
      </c>
      <c r="H99" s="297">
        <v>0</v>
      </c>
      <c r="I99" s="297">
        <v>0</v>
      </c>
      <c r="J99" s="388">
        <v>0</v>
      </c>
      <c r="K99" s="298">
        <v>0</v>
      </c>
      <c r="L99" s="298">
        <v>0</v>
      </c>
      <c r="M99" s="326">
        <v>0</v>
      </c>
      <c r="N99" s="421">
        <v>0</v>
      </c>
      <c r="O99" s="326" t="s">
        <v>153</v>
      </c>
      <c r="P99" s="434">
        <v>0</v>
      </c>
      <c r="Q99" s="128"/>
    </row>
    <row r="100" spans="1:17" s="129" customFormat="1" ht="33" hidden="1" customHeight="1" outlineLevel="1" x14ac:dyDescent="0.25">
      <c r="A100" s="508"/>
      <c r="B100" s="511"/>
      <c r="C100" s="514"/>
      <c r="D100" s="155" t="s">
        <v>208</v>
      </c>
      <c r="E100" s="152">
        <v>0</v>
      </c>
      <c r="F100" s="156">
        <v>0</v>
      </c>
      <c r="G100" s="249">
        <v>0</v>
      </c>
      <c r="H100" s="297">
        <v>0</v>
      </c>
      <c r="I100" s="297">
        <v>1</v>
      </c>
      <c r="J100" s="388">
        <f>11.7*0.48*24*234/1000000</f>
        <v>3.1539456E-2</v>
      </c>
      <c r="K100" s="298">
        <v>0</v>
      </c>
      <c r="L100" s="298">
        <v>0</v>
      </c>
      <c r="M100" s="326">
        <v>1</v>
      </c>
      <c r="N100" s="421">
        <v>11.7</v>
      </c>
      <c r="O100" s="326" t="s">
        <v>153</v>
      </c>
      <c r="P100" s="434">
        <v>0</v>
      </c>
      <c r="Q100" s="128"/>
    </row>
    <row r="101" spans="1:17" s="129" customFormat="1" ht="33" hidden="1" customHeight="1" outlineLevel="1" x14ac:dyDescent="0.25">
      <c r="A101" s="508"/>
      <c r="B101" s="511"/>
      <c r="C101" s="514"/>
      <c r="D101" s="155" t="s">
        <v>209</v>
      </c>
      <c r="E101" s="152">
        <v>0</v>
      </c>
      <c r="F101" s="156">
        <v>0</v>
      </c>
      <c r="G101" s="249">
        <v>0</v>
      </c>
      <c r="H101" s="297">
        <v>0</v>
      </c>
      <c r="I101" s="297">
        <v>1</v>
      </c>
      <c r="J101" s="388">
        <v>0.29899999999999999</v>
      </c>
      <c r="K101" s="298">
        <v>0</v>
      </c>
      <c r="L101" s="298">
        <v>0</v>
      </c>
      <c r="M101" s="326">
        <v>1</v>
      </c>
      <c r="N101" s="421">
        <v>111.15</v>
      </c>
      <c r="O101" s="326" t="s">
        <v>153</v>
      </c>
      <c r="P101" s="434">
        <v>0</v>
      </c>
      <c r="Q101" s="128"/>
    </row>
    <row r="102" spans="1:17" s="129" customFormat="1" ht="33" hidden="1" customHeight="1" outlineLevel="1" x14ac:dyDescent="0.25">
      <c r="A102" s="508"/>
      <c r="B102" s="511"/>
      <c r="C102" s="514"/>
      <c r="D102" s="155" t="s">
        <v>210</v>
      </c>
      <c r="E102" s="152">
        <v>0</v>
      </c>
      <c r="F102" s="156">
        <v>0</v>
      </c>
      <c r="G102" s="249">
        <v>0</v>
      </c>
      <c r="H102" s="297">
        <v>0</v>
      </c>
      <c r="I102" s="297">
        <v>1</v>
      </c>
      <c r="J102" s="388">
        <f>900*24*0.48*234/1000000</f>
        <v>2.4261119999999998</v>
      </c>
      <c r="K102" s="298">
        <v>0</v>
      </c>
      <c r="L102" s="298">
        <v>0</v>
      </c>
      <c r="M102" s="326">
        <v>1</v>
      </c>
      <c r="N102" s="421">
        <v>900</v>
      </c>
      <c r="O102" s="326" t="s">
        <v>153</v>
      </c>
      <c r="P102" s="434">
        <v>0</v>
      </c>
      <c r="Q102" s="128"/>
    </row>
    <row r="103" spans="1:17" s="129" customFormat="1" ht="33" hidden="1" customHeight="1" outlineLevel="1" thickBot="1" x14ac:dyDescent="0.3">
      <c r="A103" s="509"/>
      <c r="B103" s="512"/>
      <c r="C103" s="514"/>
      <c r="D103" s="163" t="s">
        <v>211</v>
      </c>
      <c r="E103" s="164">
        <v>0</v>
      </c>
      <c r="F103" s="165">
        <v>0</v>
      </c>
      <c r="G103" s="250">
        <v>0</v>
      </c>
      <c r="H103" s="298">
        <v>0</v>
      </c>
      <c r="I103" s="298">
        <v>1</v>
      </c>
      <c r="J103" s="389">
        <v>0.19</v>
      </c>
      <c r="K103" s="298">
        <v>0</v>
      </c>
      <c r="L103" s="298">
        <v>0</v>
      </c>
      <c r="M103" s="327">
        <v>0</v>
      </c>
      <c r="N103" s="422">
        <v>0</v>
      </c>
      <c r="O103" s="327" t="s">
        <v>153</v>
      </c>
      <c r="P103" s="435">
        <v>0</v>
      </c>
      <c r="Q103" s="128"/>
    </row>
    <row r="104" spans="1:17" s="129" customFormat="1" ht="33" hidden="1" customHeight="1" outlineLevel="1" thickBot="1" x14ac:dyDescent="0.3">
      <c r="A104" s="453">
        <v>26</v>
      </c>
      <c r="B104" s="455" t="s">
        <v>63</v>
      </c>
      <c r="C104" s="457" t="s">
        <v>128</v>
      </c>
      <c r="D104" s="126" t="s">
        <v>1</v>
      </c>
      <c r="E104" s="143">
        <v>0</v>
      </c>
      <c r="F104" s="147">
        <v>0</v>
      </c>
      <c r="G104" s="251">
        <v>0</v>
      </c>
      <c r="H104" s="32">
        <v>0</v>
      </c>
      <c r="I104" s="32">
        <v>10</v>
      </c>
      <c r="J104" s="368">
        <v>0.121</v>
      </c>
      <c r="K104" s="296">
        <v>0</v>
      </c>
      <c r="L104" s="554">
        <v>0</v>
      </c>
      <c r="M104" s="32">
        <v>7</v>
      </c>
      <c r="N104" s="368">
        <v>42.12</v>
      </c>
      <c r="O104" s="32" t="s">
        <v>189</v>
      </c>
      <c r="P104" s="392">
        <v>196</v>
      </c>
      <c r="Q104" s="128"/>
    </row>
    <row r="105" spans="1:17" s="129" customFormat="1" ht="33" hidden="1" customHeight="1" outlineLevel="1" thickBot="1" x14ac:dyDescent="0.3">
      <c r="A105" s="453"/>
      <c r="B105" s="455"/>
      <c r="C105" s="456"/>
      <c r="D105" s="10" t="s">
        <v>212</v>
      </c>
      <c r="E105" s="145">
        <v>0</v>
      </c>
      <c r="F105" s="146">
        <v>0</v>
      </c>
      <c r="G105" s="252">
        <v>0</v>
      </c>
      <c r="H105" s="52">
        <v>0</v>
      </c>
      <c r="I105" s="52">
        <v>1</v>
      </c>
      <c r="J105" s="369">
        <v>2.9059430399999992E-2</v>
      </c>
      <c r="K105" s="297">
        <v>0</v>
      </c>
      <c r="L105" s="297">
        <v>0</v>
      </c>
      <c r="M105" s="52">
        <v>1</v>
      </c>
      <c r="N105" s="369">
        <v>10.78</v>
      </c>
      <c r="O105" s="52" t="s">
        <v>153</v>
      </c>
      <c r="P105" s="381">
        <v>0</v>
      </c>
      <c r="Q105" s="128"/>
    </row>
    <row r="106" spans="1:17" s="129" customFormat="1" ht="33" hidden="1" customHeight="1" outlineLevel="1" thickBot="1" x14ac:dyDescent="0.3">
      <c r="A106" s="454"/>
      <c r="B106" s="456"/>
      <c r="C106" s="458"/>
      <c r="D106" s="133" t="s">
        <v>213</v>
      </c>
      <c r="E106" s="134">
        <v>1</v>
      </c>
      <c r="F106" s="13">
        <v>0.97699999999999998</v>
      </c>
      <c r="G106" s="253">
        <v>0</v>
      </c>
      <c r="H106" s="63">
        <v>0</v>
      </c>
      <c r="I106" s="63">
        <v>0</v>
      </c>
      <c r="J106" s="370">
        <v>0</v>
      </c>
      <c r="K106" s="298">
        <v>0</v>
      </c>
      <c r="L106" s="298">
        <v>0</v>
      </c>
      <c r="M106" s="63">
        <v>0</v>
      </c>
      <c r="N106" s="370">
        <v>0</v>
      </c>
      <c r="O106" s="63" t="s">
        <v>153</v>
      </c>
      <c r="P106" s="394">
        <v>0</v>
      </c>
      <c r="Q106" s="128"/>
    </row>
    <row r="107" spans="1:17" s="129" customFormat="1" ht="33" hidden="1" customHeight="1" outlineLevel="1" thickBot="1" x14ac:dyDescent="0.3">
      <c r="A107" s="454">
        <v>27</v>
      </c>
      <c r="B107" s="457" t="s">
        <v>64</v>
      </c>
      <c r="C107" s="450" t="s">
        <v>129</v>
      </c>
      <c r="D107" s="166" t="s">
        <v>1</v>
      </c>
      <c r="E107" s="167">
        <v>0</v>
      </c>
      <c r="F107" s="33">
        <v>0</v>
      </c>
      <c r="G107" s="233">
        <v>0</v>
      </c>
      <c r="H107" s="32">
        <v>0</v>
      </c>
      <c r="I107" s="32">
        <v>5</v>
      </c>
      <c r="J107" s="368">
        <v>3.3156864000000008E-2</v>
      </c>
      <c r="K107" s="296">
        <v>0</v>
      </c>
      <c r="L107" s="554">
        <v>0</v>
      </c>
      <c r="M107" s="32">
        <v>5</v>
      </c>
      <c r="N107" s="368">
        <v>12.3</v>
      </c>
      <c r="O107" s="32" t="s">
        <v>177</v>
      </c>
      <c r="P107" s="392">
        <v>4.2</v>
      </c>
      <c r="Q107" s="128"/>
    </row>
    <row r="108" spans="1:17" s="129" customFormat="1" ht="33" hidden="1" customHeight="1" outlineLevel="1" thickBot="1" x14ac:dyDescent="0.3">
      <c r="A108" s="454"/>
      <c r="B108" s="456"/>
      <c r="C108" s="451"/>
      <c r="D108" s="21" t="s">
        <v>214</v>
      </c>
      <c r="E108" s="137">
        <v>1</v>
      </c>
      <c r="F108" s="51">
        <v>0.2737</v>
      </c>
      <c r="G108" s="234">
        <v>0</v>
      </c>
      <c r="H108" s="52">
        <v>0</v>
      </c>
      <c r="I108" s="52">
        <v>0</v>
      </c>
      <c r="J108" s="369">
        <v>0</v>
      </c>
      <c r="K108" s="297">
        <v>0</v>
      </c>
      <c r="L108" s="297">
        <v>0</v>
      </c>
      <c r="M108" s="52">
        <v>0</v>
      </c>
      <c r="N108" s="369">
        <v>0</v>
      </c>
      <c r="O108" s="52" t="s">
        <v>153</v>
      </c>
      <c r="P108" s="381">
        <v>0</v>
      </c>
      <c r="Q108" s="128"/>
    </row>
    <row r="109" spans="1:17" s="129" customFormat="1" ht="33" hidden="1" customHeight="1" outlineLevel="1" thickBot="1" x14ac:dyDescent="0.3">
      <c r="A109" s="454"/>
      <c r="B109" s="466"/>
      <c r="C109" s="452"/>
      <c r="D109" s="175" t="s">
        <v>215</v>
      </c>
      <c r="E109" s="170">
        <v>1</v>
      </c>
      <c r="F109" s="62">
        <v>4.8000000000000001E-2</v>
      </c>
      <c r="G109" s="235">
        <v>0</v>
      </c>
      <c r="H109" s="63">
        <v>0</v>
      </c>
      <c r="I109" s="63">
        <v>1</v>
      </c>
      <c r="J109" s="370">
        <v>4.7659622399999997E-2</v>
      </c>
      <c r="K109" s="298">
        <v>0</v>
      </c>
      <c r="L109" s="298">
        <v>0</v>
      </c>
      <c r="M109" s="63">
        <v>0</v>
      </c>
      <c r="N109" s="370">
        <v>0</v>
      </c>
      <c r="O109" s="63" t="s">
        <v>153</v>
      </c>
      <c r="P109" s="394">
        <v>0</v>
      </c>
      <c r="Q109" s="128"/>
    </row>
    <row r="110" spans="1:17" s="129" customFormat="1" ht="33" hidden="1" customHeight="1" outlineLevel="1" thickBot="1" x14ac:dyDescent="0.3">
      <c r="A110" s="454">
        <v>28</v>
      </c>
      <c r="B110" s="457" t="s">
        <v>65</v>
      </c>
      <c r="C110" s="450" t="s">
        <v>130</v>
      </c>
      <c r="D110" s="166" t="s">
        <v>1</v>
      </c>
      <c r="E110" s="167">
        <v>0</v>
      </c>
      <c r="F110" s="33">
        <v>0</v>
      </c>
      <c r="G110" s="233">
        <v>0</v>
      </c>
      <c r="H110" s="32">
        <v>0</v>
      </c>
      <c r="I110" s="32">
        <v>0</v>
      </c>
      <c r="J110" s="368">
        <v>0</v>
      </c>
      <c r="K110" s="296">
        <v>0</v>
      </c>
      <c r="L110" s="554">
        <v>0</v>
      </c>
      <c r="M110" s="32">
        <v>0</v>
      </c>
      <c r="N110" s="368">
        <v>0</v>
      </c>
      <c r="O110" s="32" t="s">
        <v>153</v>
      </c>
      <c r="P110" s="392">
        <v>0</v>
      </c>
      <c r="Q110" s="128"/>
    </row>
    <row r="111" spans="1:17" s="129" customFormat="1" ht="33" hidden="1" customHeight="1" outlineLevel="1" thickBot="1" x14ac:dyDescent="0.3">
      <c r="A111" s="454"/>
      <c r="B111" s="456"/>
      <c r="C111" s="467"/>
      <c r="D111" s="168" t="s">
        <v>216</v>
      </c>
      <c r="E111" s="169">
        <v>1</v>
      </c>
      <c r="F111" s="57">
        <v>0.217</v>
      </c>
      <c r="G111" s="236">
        <v>0</v>
      </c>
      <c r="H111" s="56">
        <v>0</v>
      </c>
      <c r="I111" s="56">
        <v>0</v>
      </c>
      <c r="J111" s="371">
        <v>0</v>
      </c>
      <c r="K111" s="320">
        <v>0</v>
      </c>
      <c r="L111" s="320">
        <v>0</v>
      </c>
      <c r="M111" s="56">
        <v>0</v>
      </c>
      <c r="N111" s="371">
        <v>0</v>
      </c>
      <c r="O111" s="56" t="s">
        <v>153</v>
      </c>
      <c r="P111" s="427">
        <v>0</v>
      </c>
      <c r="Q111" s="128"/>
    </row>
    <row r="112" spans="1:17" s="129" customFormat="1" ht="33" hidden="1" customHeight="1" outlineLevel="1" thickBot="1" x14ac:dyDescent="0.3">
      <c r="A112" s="138">
        <v>29</v>
      </c>
      <c r="B112" s="126" t="s">
        <v>131</v>
      </c>
      <c r="C112" s="130" t="s">
        <v>132</v>
      </c>
      <c r="D112" s="136" t="s">
        <v>1</v>
      </c>
      <c r="E112" s="132">
        <v>0</v>
      </c>
      <c r="F112" s="29">
        <v>0</v>
      </c>
      <c r="G112" s="254">
        <v>0</v>
      </c>
      <c r="H112" s="553">
        <v>0</v>
      </c>
      <c r="I112" s="30">
        <v>7</v>
      </c>
      <c r="J112" s="390">
        <v>0.12807175679999999</v>
      </c>
      <c r="K112" s="30">
        <v>0</v>
      </c>
      <c r="L112" s="554">
        <v>0</v>
      </c>
      <c r="M112" s="328">
        <v>6</v>
      </c>
      <c r="N112" s="390">
        <v>63.31</v>
      </c>
      <c r="O112" s="30" t="s">
        <v>189</v>
      </c>
      <c r="P112" s="390">
        <v>4.9000000000000004</v>
      </c>
      <c r="Q112" s="128"/>
    </row>
    <row r="113" spans="1:17" s="129" customFormat="1" ht="33" hidden="1" customHeight="1" outlineLevel="1" thickBot="1" x14ac:dyDescent="0.3">
      <c r="A113" s="138">
        <v>30</v>
      </c>
      <c r="B113" s="126" t="s">
        <v>133</v>
      </c>
      <c r="C113" s="108" t="s">
        <v>134</v>
      </c>
      <c r="D113" s="108" t="s">
        <v>1</v>
      </c>
      <c r="E113" s="180">
        <v>0</v>
      </c>
      <c r="F113" s="181">
        <v>0</v>
      </c>
      <c r="G113" s="255">
        <v>0</v>
      </c>
      <c r="H113" s="554">
        <v>0</v>
      </c>
      <c r="I113" s="299">
        <v>1</v>
      </c>
      <c r="J113" s="391">
        <v>1.3208832E-2</v>
      </c>
      <c r="K113" s="299">
        <v>0</v>
      </c>
      <c r="L113" s="554">
        <v>0</v>
      </c>
      <c r="M113" s="329">
        <v>0</v>
      </c>
      <c r="N113" s="391">
        <v>0</v>
      </c>
      <c r="O113" s="299">
        <v>0</v>
      </c>
      <c r="P113" s="391">
        <v>0</v>
      </c>
      <c r="Q113" s="128"/>
    </row>
    <row r="114" spans="1:17" s="129" customFormat="1" ht="33" hidden="1" customHeight="1" outlineLevel="1" thickBot="1" x14ac:dyDescent="0.3">
      <c r="A114" s="138">
        <v>31</v>
      </c>
      <c r="B114" s="186" t="s">
        <v>66</v>
      </c>
      <c r="C114" s="450" t="s">
        <v>135</v>
      </c>
      <c r="D114" s="166" t="s">
        <v>1</v>
      </c>
      <c r="E114" s="167">
        <v>0</v>
      </c>
      <c r="F114" s="33">
        <v>0</v>
      </c>
      <c r="G114" s="233">
        <v>0</v>
      </c>
      <c r="H114" s="32">
        <v>0</v>
      </c>
      <c r="I114" s="32">
        <v>20</v>
      </c>
      <c r="J114" s="368">
        <v>0.21080217600000001</v>
      </c>
      <c r="K114" s="32">
        <v>0</v>
      </c>
      <c r="L114" s="554">
        <v>0</v>
      </c>
      <c r="M114" s="32">
        <v>14</v>
      </c>
      <c r="N114" s="368">
        <v>76.8</v>
      </c>
      <c r="O114" s="32" t="s">
        <v>188</v>
      </c>
      <c r="P114" s="392">
        <v>11</v>
      </c>
      <c r="Q114" s="128"/>
    </row>
    <row r="115" spans="1:17" s="129" customFormat="1" ht="33" hidden="1" customHeight="1" outlineLevel="1" thickBot="1" x14ac:dyDescent="0.3">
      <c r="A115" s="138">
        <v>32</v>
      </c>
      <c r="B115" s="186" t="s">
        <v>66</v>
      </c>
      <c r="C115" s="451"/>
      <c r="D115" s="21" t="s">
        <v>217</v>
      </c>
      <c r="E115" s="137">
        <v>1</v>
      </c>
      <c r="F115" s="51">
        <v>8.8256599999999992</v>
      </c>
      <c r="G115" s="234">
        <v>0</v>
      </c>
      <c r="H115" s="52">
        <v>0</v>
      </c>
      <c r="I115" s="52">
        <v>0</v>
      </c>
      <c r="J115" s="369">
        <v>0</v>
      </c>
      <c r="K115" s="52">
        <v>0</v>
      </c>
      <c r="L115" s="52">
        <v>0</v>
      </c>
      <c r="M115" s="52">
        <v>0</v>
      </c>
      <c r="N115" s="369">
        <v>0</v>
      </c>
      <c r="O115" s="52" t="s">
        <v>153</v>
      </c>
      <c r="P115" s="381">
        <v>0</v>
      </c>
      <c r="Q115" s="128"/>
    </row>
    <row r="116" spans="1:17" s="129" customFormat="1" ht="33" hidden="1" customHeight="1" outlineLevel="1" thickBot="1" x14ac:dyDescent="0.3">
      <c r="A116" s="138">
        <v>33</v>
      </c>
      <c r="B116" s="186" t="s">
        <v>66</v>
      </c>
      <c r="C116" s="452"/>
      <c r="D116" s="175" t="s">
        <v>217</v>
      </c>
      <c r="E116" s="170">
        <v>1</v>
      </c>
      <c r="F116" s="62">
        <v>1.4861599999999999</v>
      </c>
      <c r="G116" s="235">
        <v>0</v>
      </c>
      <c r="H116" s="63">
        <v>0</v>
      </c>
      <c r="I116" s="63">
        <v>0</v>
      </c>
      <c r="J116" s="370">
        <v>0</v>
      </c>
      <c r="K116" s="63">
        <v>0</v>
      </c>
      <c r="L116" s="63">
        <v>0</v>
      </c>
      <c r="M116" s="63">
        <v>0</v>
      </c>
      <c r="N116" s="370">
        <v>0</v>
      </c>
      <c r="O116" s="63" t="s">
        <v>153</v>
      </c>
      <c r="P116" s="394">
        <v>0</v>
      </c>
      <c r="Q116" s="128"/>
    </row>
    <row r="117" spans="1:17" s="129" customFormat="1" ht="33" hidden="1" customHeight="1" outlineLevel="1" thickBot="1" x14ac:dyDescent="0.3">
      <c r="A117" s="454">
        <v>34</v>
      </c>
      <c r="B117" s="457" t="s">
        <v>67</v>
      </c>
      <c r="C117" s="450" t="s">
        <v>218</v>
      </c>
      <c r="D117" s="166" t="s">
        <v>1</v>
      </c>
      <c r="E117" s="167">
        <v>0</v>
      </c>
      <c r="F117" s="33">
        <v>0</v>
      </c>
      <c r="G117" s="233">
        <v>0</v>
      </c>
      <c r="H117" s="32">
        <v>0</v>
      </c>
      <c r="I117" s="32">
        <v>29</v>
      </c>
      <c r="J117" s="368">
        <v>0.150418944</v>
      </c>
      <c r="K117" s="32">
        <v>0</v>
      </c>
      <c r="L117" s="554">
        <v>0</v>
      </c>
      <c r="M117" s="32">
        <v>11</v>
      </c>
      <c r="N117" s="368">
        <v>48.6</v>
      </c>
      <c r="O117" s="32" t="s">
        <v>219</v>
      </c>
      <c r="P117" s="392">
        <v>6.4</v>
      </c>
      <c r="Q117" s="128"/>
    </row>
    <row r="118" spans="1:17" s="129" customFormat="1" ht="33" hidden="1" customHeight="1" outlineLevel="1" thickBot="1" x14ac:dyDescent="0.3">
      <c r="A118" s="454"/>
      <c r="B118" s="455"/>
      <c r="C118" s="451"/>
      <c r="D118" s="21" t="s">
        <v>220</v>
      </c>
      <c r="E118" s="137">
        <v>1</v>
      </c>
      <c r="F118" s="51">
        <v>1.6519999999999999</v>
      </c>
      <c r="G118" s="234">
        <v>0</v>
      </c>
      <c r="H118" s="52">
        <v>0</v>
      </c>
      <c r="I118" s="52">
        <v>0</v>
      </c>
      <c r="J118" s="369">
        <v>0</v>
      </c>
      <c r="K118" s="52">
        <v>0</v>
      </c>
      <c r="L118" s="52">
        <v>0</v>
      </c>
      <c r="M118" s="52">
        <v>0</v>
      </c>
      <c r="N118" s="369">
        <v>0</v>
      </c>
      <c r="O118" s="52" t="s">
        <v>153</v>
      </c>
      <c r="P118" s="381">
        <v>0</v>
      </c>
      <c r="Q118" s="128"/>
    </row>
    <row r="119" spans="1:17" s="129" customFormat="1" ht="33" hidden="1" customHeight="1" outlineLevel="1" thickBot="1" x14ac:dyDescent="0.3">
      <c r="A119" s="454"/>
      <c r="B119" s="455"/>
      <c r="C119" s="451"/>
      <c r="D119" s="21" t="s">
        <v>221</v>
      </c>
      <c r="E119" s="137">
        <v>1</v>
      </c>
      <c r="F119" s="51">
        <v>1.29335</v>
      </c>
      <c r="G119" s="234">
        <v>0</v>
      </c>
      <c r="H119" s="52">
        <v>0</v>
      </c>
      <c r="I119" s="52">
        <v>0</v>
      </c>
      <c r="J119" s="369">
        <v>0</v>
      </c>
      <c r="K119" s="52">
        <v>0</v>
      </c>
      <c r="L119" s="52">
        <v>0</v>
      </c>
      <c r="M119" s="52">
        <v>0</v>
      </c>
      <c r="N119" s="369">
        <v>0</v>
      </c>
      <c r="O119" s="52" t="s">
        <v>153</v>
      </c>
      <c r="P119" s="381">
        <v>0</v>
      </c>
      <c r="Q119" s="128"/>
    </row>
    <row r="120" spans="1:17" s="129" customFormat="1" ht="33" hidden="1" customHeight="1" outlineLevel="1" thickBot="1" x14ac:dyDescent="0.3">
      <c r="A120" s="454"/>
      <c r="B120" s="456"/>
      <c r="C120" s="467"/>
      <c r="D120" s="168" t="s">
        <v>222</v>
      </c>
      <c r="E120" s="169">
        <v>0</v>
      </c>
      <c r="F120" s="57">
        <v>0</v>
      </c>
      <c r="G120" s="236">
        <v>0</v>
      </c>
      <c r="H120" s="56">
        <v>0</v>
      </c>
      <c r="I120" s="56">
        <v>1</v>
      </c>
      <c r="J120" s="371">
        <v>2.8574207999999997E-2</v>
      </c>
      <c r="K120" s="56">
        <v>0</v>
      </c>
      <c r="L120" s="56">
        <v>0</v>
      </c>
      <c r="M120" s="56">
        <v>0</v>
      </c>
      <c r="N120" s="371">
        <v>0</v>
      </c>
      <c r="O120" s="56" t="s">
        <v>153</v>
      </c>
      <c r="P120" s="427">
        <v>0</v>
      </c>
      <c r="Q120" s="128"/>
    </row>
    <row r="121" spans="1:17" s="129" customFormat="1" ht="33" hidden="1" customHeight="1" outlineLevel="1" thickBot="1" x14ac:dyDescent="0.3">
      <c r="A121" s="454">
        <v>35</v>
      </c>
      <c r="B121" s="459" t="s">
        <v>68</v>
      </c>
      <c r="C121" s="487" t="s">
        <v>136</v>
      </c>
      <c r="D121" s="136" t="s">
        <v>1</v>
      </c>
      <c r="E121" s="132">
        <v>0</v>
      </c>
      <c r="F121" s="29">
        <v>0</v>
      </c>
      <c r="G121" s="254">
        <v>0</v>
      </c>
      <c r="H121" s="553">
        <v>0</v>
      </c>
      <c r="I121" s="30">
        <v>41</v>
      </c>
      <c r="J121" s="390">
        <v>0.52296192000000008</v>
      </c>
      <c r="K121" s="30">
        <v>0</v>
      </c>
      <c r="L121" s="554">
        <v>0</v>
      </c>
      <c r="M121" s="328">
        <v>39</v>
      </c>
      <c r="N121" s="390">
        <v>170</v>
      </c>
      <c r="O121" s="30" t="s">
        <v>223</v>
      </c>
      <c r="P121" s="390">
        <v>82.1</v>
      </c>
      <c r="Q121" s="128"/>
    </row>
    <row r="122" spans="1:17" s="129" customFormat="1" ht="33" hidden="1" customHeight="1" outlineLevel="1" thickBot="1" x14ac:dyDescent="0.3">
      <c r="A122" s="454"/>
      <c r="B122" s="460"/>
      <c r="C122" s="487"/>
      <c r="D122" s="10" t="s">
        <v>224</v>
      </c>
      <c r="E122" s="131">
        <v>1</v>
      </c>
      <c r="F122" s="5">
        <v>1.3480000000000001E-2</v>
      </c>
      <c r="G122" s="256">
        <v>0</v>
      </c>
      <c r="H122" s="551">
        <v>0</v>
      </c>
      <c r="I122" s="1">
        <v>0</v>
      </c>
      <c r="J122" s="381">
        <v>0</v>
      </c>
      <c r="K122" s="1">
        <v>0</v>
      </c>
      <c r="L122" s="551">
        <v>0</v>
      </c>
      <c r="M122" s="44">
        <v>0</v>
      </c>
      <c r="N122" s="381">
        <v>0</v>
      </c>
      <c r="O122" s="1">
        <v>0</v>
      </c>
      <c r="P122" s="381">
        <v>0</v>
      </c>
      <c r="Q122" s="128"/>
    </row>
    <row r="123" spans="1:17" s="129" customFormat="1" ht="33" hidden="1" customHeight="1" outlineLevel="1" thickBot="1" x14ac:dyDescent="0.3">
      <c r="A123" s="138">
        <v>36</v>
      </c>
      <c r="B123" s="126" t="s">
        <v>69</v>
      </c>
      <c r="C123" s="108" t="s">
        <v>137</v>
      </c>
      <c r="D123" s="126" t="s">
        <v>1</v>
      </c>
      <c r="E123" s="127">
        <v>0</v>
      </c>
      <c r="F123" s="14">
        <v>0</v>
      </c>
      <c r="G123" s="257">
        <v>0</v>
      </c>
      <c r="H123" s="555">
        <v>0</v>
      </c>
      <c r="I123" s="15">
        <v>0</v>
      </c>
      <c r="J123" s="392">
        <v>0</v>
      </c>
      <c r="K123" s="15">
        <v>0</v>
      </c>
      <c r="L123" s="554">
        <v>0</v>
      </c>
      <c r="M123" s="15">
        <v>0</v>
      </c>
      <c r="N123" s="392">
        <v>0</v>
      </c>
      <c r="O123" s="15">
        <v>2</v>
      </c>
      <c r="P123" s="392">
        <v>5.7</v>
      </c>
      <c r="Q123" s="128"/>
    </row>
    <row r="124" spans="1:17" s="129" customFormat="1" ht="33" hidden="1" customHeight="1" outlineLevel="1" thickBot="1" x14ac:dyDescent="0.3">
      <c r="A124" s="138">
        <v>37</v>
      </c>
      <c r="B124" s="126" t="s">
        <v>70</v>
      </c>
      <c r="C124" s="108" t="s">
        <v>138</v>
      </c>
      <c r="D124" s="108" t="s">
        <v>1</v>
      </c>
      <c r="E124" s="187">
        <v>0</v>
      </c>
      <c r="F124" s="188">
        <v>0</v>
      </c>
      <c r="G124" s="258">
        <v>0</v>
      </c>
      <c r="H124" s="556">
        <v>0</v>
      </c>
      <c r="I124" s="300">
        <v>4</v>
      </c>
      <c r="J124" s="393">
        <f>11.88*24*0.48*234/1000000</f>
        <v>3.2024678399999999E-2</v>
      </c>
      <c r="K124" s="300">
        <v>0</v>
      </c>
      <c r="L124" s="554">
        <v>0</v>
      </c>
      <c r="M124" s="330">
        <v>6</v>
      </c>
      <c r="N124" s="393">
        <f>13.38+3.38</f>
        <v>16.760000000000002</v>
      </c>
      <c r="O124" s="345" t="s">
        <v>153</v>
      </c>
      <c r="P124" s="437">
        <v>0</v>
      </c>
      <c r="Q124" s="128"/>
    </row>
    <row r="125" spans="1:17" s="129" customFormat="1" ht="33" hidden="1" customHeight="1" outlineLevel="1" thickBot="1" x14ac:dyDescent="0.3">
      <c r="A125" s="454">
        <v>38</v>
      </c>
      <c r="B125" s="459" t="s">
        <v>71</v>
      </c>
      <c r="C125" s="461" t="s">
        <v>139</v>
      </c>
      <c r="D125" s="182" t="s">
        <v>1</v>
      </c>
      <c r="E125" s="167">
        <v>0</v>
      </c>
      <c r="F125" s="33">
        <v>0</v>
      </c>
      <c r="G125" s="233">
        <v>0</v>
      </c>
      <c r="H125" s="32">
        <v>0</v>
      </c>
      <c r="I125" s="32">
        <v>20</v>
      </c>
      <c r="J125" s="368">
        <v>0.15715814399999997</v>
      </c>
      <c r="K125" s="32">
        <v>0</v>
      </c>
      <c r="L125" s="554">
        <v>0</v>
      </c>
      <c r="M125" s="32">
        <v>21</v>
      </c>
      <c r="N125" s="368">
        <v>52.5</v>
      </c>
      <c r="O125" s="32" t="s">
        <v>223</v>
      </c>
      <c r="P125" s="392">
        <v>60.3</v>
      </c>
      <c r="Q125" s="128"/>
    </row>
    <row r="126" spans="1:17" s="129" customFormat="1" ht="73.5" hidden="1" customHeight="1" outlineLevel="1" thickBot="1" x14ac:dyDescent="0.3">
      <c r="A126" s="454"/>
      <c r="B126" s="460"/>
      <c r="C126" s="462"/>
      <c r="D126" s="183" t="s">
        <v>225</v>
      </c>
      <c r="E126" s="137">
        <v>0</v>
      </c>
      <c r="F126" s="51">
        <v>0</v>
      </c>
      <c r="G126" s="234">
        <v>0</v>
      </c>
      <c r="H126" s="52">
        <v>0</v>
      </c>
      <c r="I126" s="52">
        <v>1</v>
      </c>
      <c r="J126" s="369">
        <v>3.0730752E-2</v>
      </c>
      <c r="K126" s="52">
        <v>0</v>
      </c>
      <c r="L126" s="52">
        <v>0</v>
      </c>
      <c r="M126" s="52">
        <v>0</v>
      </c>
      <c r="N126" s="369">
        <v>0</v>
      </c>
      <c r="O126" s="52" t="s">
        <v>153</v>
      </c>
      <c r="P126" s="381">
        <v>0</v>
      </c>
      <c r="Q126" s="128"/>
    </row>
    <row r="127" spans="1:17" s="129" customFormat="1" ht="33" hidden="1" customHeight="1" outlineLevel="1" thickBot="1" x14ac:dyDescent="0.3">
      <c r="A127" s="454"/>
      <c r="B127" s="460"/>
      <c r="C127" s="462"/>
      <c r="D127" s="184" t="s">
        <v>226</v>
      </c>
      <c r="E127" s="169">
        <v>0</v>
      </c>
      <c r="F127" s="57">
        <v>0</v>
      </c>
      <c r="G127" s="236">
        <v>0</v>
      </c>
      <c r="H127" s="56">
        <v>0</v>
      </c>
      <c r="I127" s="56"/>
      <c r="J127" s="371"/>
      <c r="K127" s="56">
        <v>0</v>
      </c>
      <c r="L127" s="56">
        <v>0</v>
      </c>
      <c r="M127" s="56"/>
      <c r="N127" s="371"/>
      <c r="O127" s="56" t="s">
        <v>189</v>
      </c>
      <c r="P127" s="427">
        <v>14.5</v>
      </c>
      <c r="Q127" s="128"/>
    </row>
    <row r="128" spans="1:17" s="129" customFormat="1" ht="33" hidden="1" customHeight="1" outlineLevel="1" thickBot="1" x14ac:dyDescent="0.3">
      <c r="A128" s="454">
        <v>39</v>
      </c>
      <c r="B128" s="459" t="s">
        <v>72</v>
      </c>
      <c r="C128" s="486" t="s">
        <v>140</v>
      </c>
      <c r="D128" s="136" t="s">
        <v>1</v>
      </c>
      <c r="E128" s="132">
        <v>0</v>
      </c>
      <c r="F128" s="29">
        <v>0</v>
      </c>
      <c r="G128" s="254">
        <v>0</v>
      </c>
      <c r="H128" s="553">
        <v>0</v>
      </c>
      <c r="I128" s="30">
        <v>93</v>
      </c>
      <c r="J128" s="390">
        <v>3.1898879999999998E-2</v>
      </c>
      <c r="K128" s="30">
        <v>0</v>
      </c>
      <c r="L128" s="554">
        <v>0</v>
      </c>
      <c r="M128" s="30">
        <v>89</v>
      </c>
      <c r="N128" s="390">
        <v>343</v>
      </c>
      <c r="O128" s="30" t="s">
        <v>227</v>
      </c>
      <c r="P128" s="390">
        <v>213.55</v>
      </c>
      <c r="Q128" s="128"/>
    </row>
    <row r="129" spans="1:17" s="129" customFormat="1" ht="51.75" hidden="1" customHeight="1" outlineLevel="1" thickBot="1" x14ac:dyDescent="0.3">
      <c r="A129" s="454"/>
      <c r="B129" s="460"/>
      <c r="C129" s="487"/>
      <c r="D129" s="10" t="s">
        <v>228</v>
      </c>
      <c r="E129" s="131">
        <v>1</v>
      </c>
      <c r="F129" s="5">
        <v>1.7090000000000001</v>
      </c>
      <c r="G129" s="256">
        <v>0</v>
      </c>
      <c r="H129" s="551">
        <v>0</v>
      </c>
      <c r="I129" s="1">
        <v>1</v>
      </c>
      <c r="J129" s="381">
        <v>7.2783359999999991E-2</v>
      </c>
      <c r="K129" s="1">
        <v>0</v>
      </c>
      <c r="L129" s="551">
        <v>0</v>
      </c>
      <c r="M129" s="1">
        <v>1</v>
      </c>
      <c r="N129" s="381">
        <v>27</v>
      </c>
      <c r="O129" s="1" t="s">
        <v>189</v>
      </c>
      <c r="P129" s="381">
        <v>27</v>
      </c>
      <c r="Q129" s="128"/>
    </row>
    <row r="130" spans="1:17" s="129" customFormat="1" ht="46.5" hidden="1" customHeight="1" outlineLevel="1" thickBot="1" x14ac:dyDescent="0.3">
      <c r="A130" s="454"/>
      <c r="B130" s="460"/>
      <c r="C130" s="487"/>
      <c r="D130" s="10" t="s">
        <v>229</v>
      </c>
      <c r="E130" s="131">
        <v>1</v>
      </c>
      <c r="F130" s="5">
        <v>5.2999999999999999E-2</v>
      </c>
      <c r="G130" s="256">
        <v>0</v>
      </c>
      <c r="H130" s="551">
        <v>0</v>
      </c>
      <c r="I130" s="1">
        <v>0</v>
      </c>
      <c r="J130" s="381">
        <v>0</v>
      </c>
      <c r="K130" s="1">
        <v>0</v>
      </c>
      <c r="L130" s="551">
        <v>0</v>
      </c>
      <c r="M130" s="1">
        <v>0</v>
      </c>
      <c r="N130" s="381">
        <v>0</v>
      </c>
      <c r="O130" s="1" t="s">
        <v>153</v>
      </c>
      <c r="P130" s="381">
        <v>0</v>
      </c>
      <c r="Q130" s="128"/>
    </row>
    <row r="131" spans="1:17" s="129" customFormat="1" ht="46.5" hidden="1" customHeight="1" outlineLevel="1" thickBot="1" x14ac:dyDescent="0.3">
      <c r="A131" s="454"/>
      <c r="B131" s="469"/>
      <c r="C131" s="487"/>
      <c r="D131" s="133" t="s">
        <v>229</v>
      </c>
      <c r="E131" s="134">
        <v>1</v>
      </c>
      <c r="F131" s="13">
        <v>5.3999999999999999E-2</v>
      </c>
      <c r="G131" s="259">
        <v>0</v>
      </c>
      <c r="H131" s="552">
        <v>0</v>
      </c>
      <c r="I131" s="28">
        <v>0</v>
      </c>
      <c r="J131" s="394">
        <v>0</v>
      </c>
      <c r="K131" s="28">
        <v>0</v>
      </c>
      <c r="L131" s="552">
        <v>0</v>
      </c>
      <c r="M131" s="28">
        <v>0</v>
      </c>
      <c r="N131" s="394">
        <v>0</v>
      </c>
      <c r="O131" s="28" t="s">
        <v>153</v>
      </c>
      <c r="P131" s="394">
        <v>0</v>
      </c>
      <c r="Q131" s="128"/>
    </row>
    <row r="132" spans="1:17" s="129" customFormat="1" ht="61.5" hidden="1" customHeight="1" outlineLevel="1" thickBot="1" x14ac:dyDescent="0.3">
      <c r="A132" s="454"/>
      <c r="B132" s="469"/>
      <c r="C132" s="487"/>
      <c r="D132" s="133" t="s">
        <v>141</v>
      </c>
      <c r="E132" s="131">
        <v>1</v>
      </c>
      <c r="F132" s="5">
        <v>3.2675000000000003E-2</v>
      </c>
      <c r="G132" s="259">
        <v>0</v>
      </c>
      <c r="H132" s="552">
        <v>0</v>
      </c>
      <c r="I132" s="28">
        <v>0</v>
      </c>
      <c r="J132" s="394">
        <v>0</v>
      </c>
      <c r="K132" s="28">
        <v>0</v>
      </c>
      <c r="L132" s="552">
        <v>0</v>
      </c>
      <c r="M132" s="28">
        <v>0</v>
      </c>
      <c r="N132" s="394">
        <v>0</v>
      </c>
      <c r="O132" s="28" t="s">
        <v>153</v>
      </c>
      <c r="P132" s="394">
        <v>0</v>
      </c>
      <c r="Q132" s="128"/>
    </row>
    <row r="133" spans="1:17" s="129" customFormat="1" ht="45.75" hidden="1" customHeight="1" outlineLevel="1" thickBot="1" x14ac:dyDescent="0.3">
      <c r="A133" s="454"/>
      <c r="B133" s="469"/>
      <c r="C133" s="487"/>
      <c r="D133" s="133" t="s">
        <v>230</v>
      </c>
      <c r="E133" s="131">
        <v>0</v>
      </c>
      <c r="F133" s="5">
        <v>0</v>
      </c>
      <c r="G133" s="259">
        <v>0</v>
      </c>
      <c r="H133" s="552">
        <v>0</v>
      </c>
      <c r="I133" s="28">
        <v>1</v>
      </c>
      <c r="J133" s="394">
        <v>0.32200000000000001</v>
      </c>
      <c r="K133" s="28">
        <v>0</v>
      </c>
      <c r="L133" s="552">
        <v>0</v>
      </c>
      <c r="M133" s="28">
        <v>0</v>
      </c>
      <c r="N133" s="394">
        <v>0</v>
      </c>
      <c r="O133" s="28" t="s">
        <v>153</v>
      </c>
      <c r="P133" s="394">
        <v>0</v>
      </c>
      <c r="Q133" s="128"/>
    </row>
    <row r="134" spans="1:17" s="129" customFormat="1" ht="33" hidden="1" customHeight="1" outlineLevel="1" thickBot="1" x14ac:dyDescent="0.3">
      <c r="A134" s="138">
        <v>40</v>
      </c>
      <c r="B134" s="126" t="s">
        <v>73</v>
      </c>
      <c r="C134" s="108" t="s">
        <v>142</v>
      </c>
      <c r="D134" s="126" t="s">
        <v>1</v>
      </c>
      <c r="E134" s="127">
        <v>0</v>
      </c>
      <c r="F134" s="14">
        <v>0</v>
      </c>
      <c r="G134" s="257">
        <v>0</v>
      </c>
      <c r="H134" s="555">
        <v>0</v>
      </c>
      <c r="I134" s="15">
        <v>3</v>
      </c>
      <c r="J134" s="392">
        <v>0.14071449600000002</v>
      </c>
      <c r="K134" s="15">
        <v>0</v>
      </c>
      <c r="L134" s="554">
        <v>0</v>
      </c>
      <c r="M134" s="73">
        <v>0</v>
      </c>
      <c r="N134" s="392">
        <v>0</v>
      </c>
      <c r="O134" s="15">
        <v>0</v>
      </c>
      <c r="P134" s="392">
        <v>0</v>
      </c>
      <c r="Q134" s="128"/>
    </row>
    <row r="135" spans="1:17" s="129" customFormat="1" ht="33" hidden="1" customHeight="1" outlineLevel="1" thickBot="1" x14ac:dyDescent="0.3">
      <c r="A135" s="138">
        <v>41</v>
      </c>
      <c r="B135" s="126" t="s">
        <v>74</v>
      </c>
      <c r="C135" s="108" t="s">
        <v>143</v>
      </c>
      <c r="D135" s="126" t="s">
        <v>1</v>
      </c>
      <c r="E135" s="127">
        <v>0</v>
      </c>
      <c r="F135" s="14">
        <v>0</v>
      </c>
      <c r="G135" s="257">
        <v>0</v>
      </c>
      <c r="H135" s="555">
        <v>0</v>
      </c>
      <c r="I135" s="15">
        <v>9</v>
      </c>
      <c r="J135" s="392">
        <v>8.0870399999999995E-2</v>
      </c>
      <c r="K135" s="15">
        <v>0</v>
      </c>
      <c r="L135" s="554">
        <v>0</v>
      </c>
      <c r="M135" s="73">
        <v>6</v>
      </c>
      <c r="N135" s="392">
        <v>15</v>
      </c>
      <c r="O135" s="15" t="s">
        <v>231</v>
      </c>
      <c r="P135" s="392">
        <v>98</v>
      </c>
      <c r="Q135" s="128"/>
    </row>
    <row r="136" spans="1:17" s="129" customFormat="1" ht="33" hidden="1" customHeight="1" outlineLevel="1" thickBot="1" x14ac:dyDescent="0.3">
      <c r="A136" s="138">
        <v>42</v>
      </c>
      <c r="B136" s="126" t="s">
        <v>76</v>
      </c>
      <c r="C136" s="108" t="s">
        <v>145</v>
      </c>
      <c r="D136" s="126" t="s">
        <v>1</v>
      </c>
      <c r="E136" s="127">
        <v>0</v>
      </c>
      <c r="F136" s="14">
        <v>0</v>
      </c>
      <c r="G136" s="257">
        <v>0</v>
      </c>
      <c r="H136" s="555">
        <v>0</v>
      </c>
      <c r="I136" s="15">
        <v>20</v>
      </c>
      <c r="J136" s="392">
        <v>0.14206233600000001</v>
      </c>
      <c r="K136" s="15">
        <v>0</v>
      </c>
      <c r="L136" s="554">
        <v>0</v>
      </c>
      <c r="M136" s="73">
        <v>21</v>
      </c>
      <c r="N136" s="392">
        <v>59</v>
      </c>
      <c r="O136" s="15" t="s">
        <v>189</v>
      </c>
      <c r="P136" s="392">
        <v>2.9</v>
      </c>
      <c r="Q136" s="128"/>
    </row>
    <row r="137" spans="1:17" s="129" customFormat="1" ht="33" hidden="1" customHeight="1" outlineLevel="1" thickBot="1" x14ac:dyDescent="0.3">
      <c r="A137" s="454">
        <v>43</v>
      </c>
      <c r="B137" s="459" t="s">
        <v>77</v>
      </c>
      <c r="C137" s="486" t="s">
        <v>146</v>
      </c>
      <c r="D137" s="126" t="s">
        <v>1</v>
      </c>
      <c r="E137" s="127">
        <v>0</v>
      </c>
      <c r="F137" s="14">
        <v>0</v>
      </c>
      <c r="G137" s="257">
        <v>0</v>
      </c>
      <c r="H137" s="555">
        <v>0</v>
      </c>
      <c r="I137" s="15">
        <v>1</v>
      </c>
      <c r="J137" s="392">
        <v>0.75640780800000007</v>
      </c>
      <c r="K137" s="15">
        <v>0</v>
      </c>
      <c r="L137" s="554">
        <v>0</v>
      </c>
      <c r="M137" s="15">
        <v>0</v>
      </c>
      <c r="N137" s="392">
        <v>0</v>
      </c>
      <c r="O137" s="15" t="s">
        <v>153</v>
      </c>
      <c r="P137" s="392">
        <v>0</v>
      </c>
      <c r="Q137" s="128"/>
    </row>
    <row r="138" spans="1:17" s="129" customFormat="1" ht="33" hidden="1" customHeight="1" outlineLevel="1" thickBot="1" x14ac:dyDescent="0.3">
      <c r="A138" s="454"/>
      <c r="B138" s="460"/>
      <c r="C138" s="487"/>
      <c r="D138" s="10" t="s">
        <v>232</v>
      </c>
      <c r="E138" s="131">
        <v>1</v>
      </c>
      <c r="F138" s="5">
        <v>6.3799999999999996E-2</v>
      </c>
      <c r="G138" s="256">
        <v>0</v>
      </c>
      <c r="H138" s="551">
        <v>0</v>
      </c>
      <c r="I138" s="1">
        <v>0</v>
      </c>
      <c r="J138" s="381">
        <v>0</v>
      </c>
      <c r="K138" s="1">
        <v>0</v>
      </c>
      <c r="L138" s="551">
        <v>0</v>
      </c>
      <c r="M138" s="44">
        <v>0</v>
      </c>
      <c r="N138" s="381">
        <v>0</v>
      </c>
      <c r="O138" s="1">
        <v>0</v>
      </c>
      <c r="P138" s="381">
        <v>0</v>
      </c>
      <c r="Q138" s="128"/>
    </row>
    <row r="139" spans="1:17" s="129" customFormat="1" ht="33" hidden="1" customHeight="1" outlineLevel="1" thickBot="1" x14ac:dyDescent="0.3">
      <c r="A139" s="454"/>
      <c r="B139" s="460"/>
      <c r="C139" s="487"/>
      <c r="D139" s="133" t="s">
        <v>147</v>
      </c>
      <c r="E139" s="134">
        <v>0</v>
      </c>
      <c r="F139" s="13">
        <v>0</v>
      </c>
      <c r="G139" s="259">
        <v>0</v>
      </c>
      <c r="H139" s="552">
        <v>0</v>
      </c>
      <c r="I139" s="28">
        <v>1</v>
      </c>
      <c r="J139" s="394">
        <v>1.3338224640000003</v>
      </c>
      <c r="K139" s="28">
        <v>0</v>
      </c>
      <c r="L139" s="552">
        <v>0</v>
      </c>
      <c r="M139" s="28">
        <v>1</v>
      </c>
      <c r="N139" s="394">
        <v>494.8</v>
      </c>
      <c r="O139" s="28" t="s">
        <v>153</v>
      </c>
      <c r="P139" s="394">
        <v>0</v>
      </c>
      <c r="Q139" s="128"/>
    </row>
    <row r="140" spans="1:17" s="129" customFormat="1" ht="33" hidden="1" customHeight="1" outlineLevel="1" thickBot="1" x14ac:dyDescent="0.3">
      <c r="A140" s="454">
        <v>44</v>
      </c>
      <c r="B140" s="459" t="s">
        <v>78</v>
      </c>
      <c r="C140" s="461" t="s">
        <v>148</v>
      </c>
      <c r="D140" s="182" t="s">
        <v>1</v>
      </c>
      <c r="E140" s="167">
        <v>0</v>
      </c>
      <c r="F140" s="33">
        <v>0</v>
      </c>
      <c r="G140" s="233">
        <v>0</v>
      </c>
      <c r="H140" s="32">
        <v>0</v>
      </c>
      <c r="I140" s="32">
        <v>71</v>
      </c>
      <c r="J140" s="368">
        <v>0.53293593599999989</v>
      </c>
      <c r="K140" s="32">
        <v>0</v>
      </c>
      <c r="L140" s="554">
        <v>0</v>
      </c>
      <c r="M140" s="32">
        <v>59</v>
      </c>
      <c r="N140" s="368">
        <v>172.2</v>
      </c>
      <c r="O140" s="32" t="s">
        <v>233</v>
      </c>
      <c r="P140" s="392">
        <v>40.799999999999997</v>
      </c>
      <c r="Q140" s="128"/>
    </row>
    <row r="141" spans="1:17" s="129" customFormat="1" ht="67.5" hidden="1" customHeight="1" outlineLevel="1" thickBot="1" x14ac:dyDescent="0.3">
      <c r="A141" s="454"/>
      <c r="B141" s="460"/>
      <c r="C141" s="462"/>
      <c r="D141" s="183" t="s">
        <v>234</v>
      </c>
      <c r="E141" s="137">
        <v>1</v>
      </c>
      <c r="F141" s="51">
        <v>8.75</v>
      </c>
      <c r="G141" s="234">
        <v>0</v>
      </c>
      <c r="H141" s="52">
        <v>0</v>
      </c>
      <c r="I141" s="52"/>
      <c r="J141" s="369"/>
      <c r="K141" s="52">
        <v>0</v>
      </c>
      <c r="L141" s="52">
        <v>0</v>
      </c>
      <c r="M141" s="52">
        <v>0</v>
      </c>
      <c r="N141" s="369">
        <v>0</v>
      </c>
      <c r="O141" s="52">
        <v>0</v>
      </c>
      <c r="P141" s="381">
        <v>0</v>
      </c>
      <c r="Q141" s="128"/>
    </row>
    <row r="142" spans="1:17" s="129" customFormat="1" ht="33" hidden="1" customHeight="1" outlineLevel="1" thickBot="1" x14ac:dyDescent="0.3">
      <c r="A142" s="454"/>
      <c r="B142" s="460"/>
      <c r="C142" s="462"/>
      <c r="D142" s="183" t="s">
        <v>235</v>
      </c>
      <c r="E142" s="137">
        <v>0</v>
      </c>
      <c r="F142" s="51">
        <v>0</v>
      </c>
      <c r="G142" s="234">
        <v>0</v>
      </c>
      <c r="H142" s="52">
        <v>0</v>
      </c>
      <c r="I142" s="52">
        <v>1</v>
      </c>
      <c r="J142" s="369">
        <v>1.6497561599999998E-2</v>
      </c>
      <c r="K142" s="52">
        <v>0</v>
      </c>
      <c r="L142" s="52">
        <v>0</v>
      </c>
      <c r="M142" s="52">
        <v>1</v>
      </c>
      <c r="N142" s="369">
        <v>6.12</v>
      </c>
      <c r="O142" s="52" t="s">
        <v>153</v>
      </c>
      <c r="P142" s="381">
        <v>0</v>
      </c>
      <c r="Q142" s="128"/>
    </row>
    <row r="143" spans="1:17" s="129" customFormat="1" ht="48.75" hidden="1" customHeight="1" outlineLevel="1" thickBot="1" x14ac:dyDescent="0.3">
      <c r="A143" s="454"/>
      <c r="B143" s="529"/>
      <c r="C143" s="462"/>
      <c r="D143" s="185" t="s">
        <v>236</v>
      </c>
      <c r="E143" s="170">
        <v>0</v>
      </c>
      <c r="F143" s="62">
        <v>0</v>
      </c>
      <c r="G143" s="235">
        <v>0</v>
      </c>
      <c r="H143" s="63">
        <v>0</v>
      </c>
      <c r="I143" s="63">
        <v>1</v>
      </c>
      <c r="J143" s="370">
        <v>5.0999999999999997E-2</v>
      </c>
      <c r="K143" s="63">
        <v>0</v>
      </c>
      <c r="L143" s="63">
        <v>0</v>
      </c>
      <c r="M143" s="63">
        <v>1</v>
      </c>
      <c r="N143" s="370">
        <v>19.23</v>
      </c>
      <c r="O143" s="63" t="s">
        <v>153</v>
      </c>
      <c r="P143" s="394">
        <v>0</v>
      </c>
      <c r="Q143" s="128"/>
    </row>
    <row r="144" spans="1:17" s="129" customFormat="1" ht="33" hidden="1" customHeight="1" outlineLevel="1" thickBot="1" x14ac:dyDescent="0.3">
      <c r="A144" s="454">
        <v>45</v>
      </c>
      <c r="B144" s="468" t="s">
        <v>79</v>
      </c>
      <c r="C144" s="461" t="s">
        <v>149</v>
      </c>
      <c r="D144" s="182" t="s">
        <v>1</v>
      </c>
      <c r="E144" s="167">
        <v>26</v>
      </c>
      <c r="F144" s="33">
        <v>0.29809999999999998</v>
      </c>
      <c r="G144" s="233">
        <v>0</v>
      </c>
      <c r="H144" s="32">
        <v>0</v>
      </c>
      <c r="I144" s="32">
        <v>146</v>
      </c>
      <c r="J144" s="368">
        <v>1.4514619392000001</v>
      </c>
      <c r="K144" s="32">
        <v>0</v>
      </c>
      <c r="L144" s="554">
        <v>0</v>
      </c>
      <c r="M144" s="32">
        <v>129</v>
      </c>
      <c r="N144" s="368">
        <v>427.7</v>
      </c>
      <c r="O144" s="32" t="s">
        <v>237</v>
      </c>
      <c r="P144" s="392">
        <v>215.03</v>
      </c>
      <c r="Q144" s="128"/>
    </row>
    <row r="145" spans="1:17" s="129" customFormat="1" ht="50.25" hidden="1" customHeight="1" outlineLevel="1" thickBot="1" x14ac:dyDescent="0.3">
      <c r="A145" s="454"/>
      <c r="B145" s="460"/>
      <c r="C145" s="462"/>
      <c r="D145" s="183" t="s">
        <v>238</v>
      </c>
      <c r="E145" s="137">
        <v>2</v>
      </c>
      <c r="F145" s="51">
        <v>0.94606000000000001</v>
      </c>
      <c r="G145" s="234">
        <v>0</v>
      </c>
      <c r="H145" s="52">
        <v>0</v>
      </c>
      <c r="I145" s="52">
        <v>0</v>
      </c>
      <c r="J145" s="369">
        <v>0</v>
      </c>
      <c r="K145" s="52">
        <v>0</v>
      </c>
      <c r="L145" s="52">
        <v>0</v>
      </c>
      <c r="M145" s="52">
        <v>0</v>
      </c>
      <c r="N145" s="369">
        <v>0</v>
      </c>
      <c r="O145" s="52" t="s">
        <v>153</v>
      </c>
      <c r="P145" s="381">
        <v>0</v>
      </c>
      <c r="Q145" s="128"/>
    </row>
    <row r="146" spans="1:17" s="129" customFormat="1" ht="50.25" hidden="1" customHeight="1" outlineLevel="1" thickBot="1" x14ac:dyDescent="0.3">
      <c r="A146" s="454"/>
      <c r="B146" s="460"/>
      <c r="C146" s="462"/>
      <c r="D146" s="183" t="s">
        <v>239</v>
      </c>
      <c r="E146" s="137">
        <v>1</v>
      </c>
      <c r="F146" s="51">
        <v>0.13569000000000001</v>
      </c>
      <c r="G146" s="234">
        <v>0</v>
      </c>
      <c r="H146" s="52">
        <v>0</v>
      </c>
      <c r="I146" s="52">
        <v>0</v>
      </c>
      <c r="J146" s="369">
        <v>0</v>
      </c>
      <c r="K146" s="52">
        <v>0</v>
      </c>
      <c r="L146" s="52">
        <v>0</v>
      </c>
      <c r="M146" s="52">
        <v>0</v>
      </c>
      <c r="N146" s="369">
        <v>0</v>
      </c>
      <c r="O146" s="52" t="s">
        <v>153</v>
      </c>
      <c r="P146" s="381">
        <v>0</v>
      </c>
      <c r="Q146" s="128"/>
    </row>
    <row r="147" spans="1:17" s="129" customFormat="1" ht="33" hidden="1" customHeight="1" outlineLevel="1" thickBot="1" x14ac:dyDescent="0.3">
      <c r="A147" s="454"/>
      <c r="B147" s="469"/>
      <c r="C147" s="462"/>
      <c r="D147" s="183" t="s">
        <v>240</v>
      </c>
      <c r="E147" s="137">
        <v>0</v>
      </c>
      <c r="F147" s="51">
        <v>0</v>
      </c>
      <c r="G147" s="234">
        <v>0</v>
      </c>
      <c r="H147" s="52">
        <v>0</v>
      </c>
      <c r="I147" s="52">
        <v>3</v>
      </c>
      <c r="J147" s="369">
        <v>1.0486195199999999</v>
      </c>
      <c r="K147" s="52">
        <v>0</v>
      </c>
      <c r="L147" s="52">
        <v>0</v>
      </c>
      <c r="M147" s="52">
        <v>0</v>
      </c>
      <c r="N147" s="369">
        <v>0</v>
      </c>
      <c r="O147" s="52">
        <v>1</v>
      </c>
      <c r="P147" s="381">
        <v>176</v>
      </c>
      <c r="Q147" s="128"/>
    </row>
    <row r="148" spans="1:17" s="129" customFormat="1" ht="33" hidden="1" customHeight="1" outlineLevel="1" thickBot="1" x14ac:dyDescent="0.3">
      <c r="A148" s="470"/>
      <c r="B148" s="469"/>
      <c r="C148" s="462"/>
      <c r="D148" s="185" t="s">
        <v>241</v>
      </c>
      <c r="E148" s="170">
        <v>0</v>
      </c>
      <c r="F148" s="62">
        <v>0</v>
      </c>
      <c r="G148" s="235">
        <v>0</v>
      </c>
      <c r="H148" s="63">
        <v>0</v>
      </c>
      <c r="I148" s="63">
        <v>1</v>
      </c>
      <c r="J148" s="370">
        <v>8.0870399999999985E-3</v>
      </c>
      <c r="K148" s="63">
        <v>0</v>
      </c>
      <c r="L148" s="63">
        <v>0</v>
      </c>
      <c r="M148" s="63">
        <v>0</v>
      </c>
      <c r="N148" s="370">
        <v>0</v>
      </c>
      <c r="O148" s="63">
        <v>1</v>
      </c>
      <c r="P148" s="394">
        <v>3</v>
      </c>
      <c r="Q148" s="128"/>
    </row>
    <row r="149" spans="1:17" s="129" customFormat="1" ht="33" hidden="1" customHeight="1" outlineLevel="1" x14ac:dyDescent="0.25">
      <c r="A149" s="517">
        <v>46</v>
      </c>
      <c r="B149" s="520" t="s">
        <v>150</v>
      </c>
      <c r="C149" s="520" t="s">
        <v>151</v>
      </c>
      <c r="D149" s="166" t="s">
        <v>1</v>
      </c>
      <c r="E149" s="167">
        <v>0</v>
      </c>
      <c r="F149" s="33">
        <v>0</v>
      </c>
      <c r="G149" s="233">
        <v>0</v>
      </c>
      <c r="H149" s="32">
        <v>0</v>
      </c>
      <c r="I149" s="32">
        <v>7</v>
      </c>
      <c r="J149" s="368">
        <v>8.2703462399999983E-2</v>
      </c>
      <c r="K149" s="32">
        <v>0</v>
      </c>
      <c r="L149" s="32">
        <v>0</v>
      </c>
      <c r="M149" s="32">
        <v>2</v>
      </c>
      <c r="N149" s="368">
        <v>6.4</v>
      </c>
      <c r="O149" s="32" t="s">
        <v>177</v>
      </c>
      <c r="P149" s="392">
        <v>4.3</v>
      </c>
      <c r="Q149" s="128"/>
    </row>
    <row r="150" spans="1:17" s="129" customFormat="1" ht="33" hidden="1" customHeight="1" outlineLevel="1" x14ac:dyDescent="0.25">
      <c r="A150" s="518"/>
      <c r="B150" s="521"/>
      <c r="C150" s="521"/>
      <c r="D150" s="21" t="s">
        <v>242</v>
      </c>
      <c r="E150" s="137">
        <v>0</v>
      </c>
      <c r="F150" s="51">
        <v>0</v>
      </c>
      <c r="G150" s="234">
        <v>0</v>
      </c>
      <c r="H150" s="52">
        <v>0</v>
      </c>
      <c r="I150" s="52">
        <v>0</v>
      </c>
      <c r="J150" s="369">
        <v>0</v>
      </c>
      <c r="K150" s="52">
        <v>0</v>
      </c>
      <c r="L150" s="52">
        <v>0</v>
      </c>
      <c r="M150" s="52">
        <v>0</v>
      </c>
      <c r="N150" s="369">
        <v>0</v>
      </c>
      <c r="O150" s="52" t="s">
        <v>189</v>
      </c>
      <c r="P150" s="381">
        <v>249</v>
      </c>
      <c r="Q150" s="128"/>
    </row>
    <row r="151" spans="1:17" s="129" customFormat="1" ht="33" hidden="1" customHeight="1" outlineLevel="1" thickBot="1" x14ac:dyDescent="0.3">
      <c r="A151" s="519"/>
      <c r="B151" s="522"/>
      <c r="C151" s="522"/>
      <c r="D151" s="175" t="s">
        <v>216</v>
      </c>
      <c r="E151" s="170">
        <v>0</v>
      </c>
      <c r="F151" s="62">
        <v>0</v>
      </c>
      <c r="G151" s="235">
        <v>0</v>
      </c>
      <c r="H151" s="63">
        <v>0</v>
      </c>
      <c r="I151" s="63">
        <v>1</v>
      </c>
      <c r="J151" s="370">
        <v>2.61</v>
      </c>
      <c r="K151" s="63">
        <v>0</v>
      </c>
      <c r="L151" s="63">
        <v>0</v>
      </c>
      <c r="M151" s="63">
        <v>0</v>
      </c>
      <c r="N151" s="370">
        <v>0</v>
      </c>
      <c r="O151" s="63" t="s">
        <v>153</v>
      </c>
      <c r="P151" s="394">
        <v>0</v>
      </c>
      <c r="Q151" s="128"/>
    </row>
    <row r="152" spans="1:17" s="129" customFormat="1" ht="33" hidden="1" customHeight="1" outlineLevel="1" x14ac:dyDescent="0.25">
      <c r="A152" s="523">
        <v>47</v>
      </c>
      <c r="B152" s="525" t="s">
        <v>75</v>
      </c>
      <c r="C152" s="527" t="s">
        <v>152</v>
      </c>
      <c r="D152" s="189" t="s">
        <v>1</v>
      </c>
      <c r="E152" s="161">
        <v>0</v>
      </c>
      <c r="F152" s="190">
        <v>0</v>
      </c>
      <c r="G152" s="248">
        <v>0</v>
      </c>
      <c r="H152" s="296">
        <v>0</v>
      </c>
      <c r="I152" s="301">
        <v>0</v>
      </c>
      <c r="J152" s="395">
        <v>0</v>
      </c>
      <c r="K152" s="301">
        <v>0</v>
      </c>
      <c r="L152" s="296">
        <v>0</v>
      </c>
      <c r="M152" s="301">
        <v>0</v>
      </c>
      <c r="N152" s="395">
        <v>0</v>
      </c>
      <c r="O152" s="301" t="s">
        <v>153</v>
      </c>
      <c r="P152" s="436">
        <v>0</v>
      </c>
      <c r="Q152" s="128"/>
    </row>
    <row r="153" spans="1:17" s="129" customFormat="1" ht="33" hidden="1" customHeight="1" outlineLevel="1" thickBot="1" x14ac:dyDescent="0.3">
      <c r="A153" s="524"/>
      <c r="B153" s="526"/>
      <c r="C153" s="528"/>
      <c r="D153" s="192" t="s">
        <v>243</v>
      </c>
      <c r="E153" s="162">
        <v>0</v>
      </c>
      <c r="F153" s="193">
        <v>0</v>
      </c>
      <c r="G153" s="260">
        <v>0</v>
      </c>
      <c r="H153" s="320">
        <v>0</v>
      </c>
      <c r="I153" s="302">
        <v>0</v>
      </c>
      <c r="J153" s="396">
        <v>0</v>
      </c>
      <c r="K153" s="302">
        <v>0</v>
      </c>
      <c r="L153" s="320">
        <v>0</v>
      </c>
      <c r="M153" s="302">
        <v>1</v>
      </c>
      <c r="N153" s="396">
        <v>37.345999999999997</v>
      </c>
      <c r="O153" s="302" t="s">
        <v>153</v>
      </c>
      <c r="P153" s="438">
        <v>0</v>
      </c>
      <c r="Q153" s="128"/>
    </row>
    <row r="154" spans="1:17" s="120" customFormat="1" ht="33" customHeight="1" collapsed="1" x14ac:dyDescent="0.25">
      <c r="A154" s="482" t="s">
        <v>13</v>
      </c>
      <c r="B154" s="478" t="s">
        <v>18</v>
      </c>
      <c r="C154" s="479"/>
      <c r="D154" s="11" t="s">
        <v>1</v>
      </c>
      <c r="E154" s="24">
        <v>0</v>
      </c>
      <c r="F154" s="23">
        <v>0</v>
      </c>
      <c r="G154" s="231">
        <v>0</v>
      </c>
      <c r="H154" s="546">
        <v>0</v>
      </c>
      <c r="I154" s="34">
        <v>134</v>
      </c>
      <c r="J154" s="378">
        <v>1.657</v>
      </c>
      <c r="K154" s="34">
        <v>0</v>
      </c>
      <c r="L154" s="546">
        <v>0</v>
      </c>
      <c r="M154" s="34">
        <v>99</v>
      </c>
      <c r="N154" s="378">
        <f>N156+N162+N169+N174+N179</f>
        <v>201.65699999999998</v>
      </c>
      <c r="O154" s="34">
        <v>13</v>
      </c>
      <c r="P154" s="378">
        <v>81.73</v>
      </c>
    </row>
    <row r="155" spans="1:17" s="120" customFormat="1" ht="33" customHeight="1" thickBot="1" x14ac:dyDescent="0.3">
      <c r="A155" s="483"/>
      <c r="B155" s="480"/>
      <c r="C155" s="481"/>
      <c r="D155" s="12" t="s">
        <v>14</v>
      </c>
      <c r="E155" s="25">
        <v>0</v>
      </c>
      <c r="F155" s="26">
        <v>0</v>
      </c>
      <c r="G155" s="232">
        <v>0</v>
      </c>
      <c r="H155" s="547">
        <v>0</v>
      </c>
      <c r="I155" s="25">
        <v>17</v>
      </c>
      <c r="J155" s="379">
        <f>J157+J158+J159+J160+J161+J163+J164+J165+J166+J167+J168+J170+J171+J175+J176+J177+J178+J172+J173</f>
        <v>18.052</v>
      </c>
      <c r="K155" s="25">
        <v>0</v>
      </c>
      <c r="L155" s="547">
        <v>0</v>
      </c>
      <c r="M155" s="25">
        <v>10</v>
      </c>
      <c r="N155" s="379">
        <f>N157+N158+N159+N160+N161+N163+N164+N165+N166+N167+N168+N170+N171+N175+N176+N177+N178+N172+N173</f>
        <v>5894.65</v>
      </c>
      <c r="O155" s="25">
        <v>0</v>
      </c>
      <c r="P155" s="379">
        <v>0</v>
      </c>
    </row>
    <row r="156" spans="1:17" s="39" customFormat="1" ht="33" hidden="1" customHeight="1" outlineLevel="1" thickBot="1" x14ac:dyDescent="0.3">
      <c r="A156" s="515">
        <v>48</v>
      </c>
      <c r="B156" s="516" t="s">
        <v>80</v>
      </c>
      <c r="C156" s="516" t="s">
        <v>98</v>
      </c>
      <c r="D156" s="8" t="s">
        <v>1</v>
      </c>
      <c r="E156" s="148">
        <v>0</v>
      </c>
      <c r="F156" s="194">
        <v>0</v>
      </c>
      <c r="G156" s="261">
        <v>0</v>
      </c>
      <c r="H156" s="557">
        <v>0</v>
      </c>
      <c r="I156" s="303">
        <v>21</v>
      </c>
      <c r="J156" s="397">
        <v>0.21199999999999999</v>
      </c>
      <c r="K156" s="303">
        <v>0</v>
      </c>
      <c r="L156" s="557">
        <v>0</v>
      </c>
      <c r="M156" s="331">
        <v>19</v>
      </c>
      <c r="N156" s="397">
        <v>76.400000000000006</v>
      </c>
      <c r="O156" s="346">
        <v>5</v>
      </c>
      <c r="P156" s="392">
        <v>20.5</v>
      </c>
    </row>
    <row r="157" spans="1:17" s="39" customFormat="1" ht="33" hidden="1" customHeight="1" outlineLevel="1" thickBot="1" x14ac:dyDescent="0.3">
      <c r="A157" s="515"/>
      <c r="B157" s="516"/>
      <c r="C157" s="516"/>
      <c r="D157" s="200" t="s">
        <v>244</v>
      </c>
      <c r="E157" s="149">
        <v>0</v>
      </c>
      <c r="F157" s="178">
        <v>0</v>
      </c>
      <c r="G157" s="262">
        <v>0</v>
      </c>
      <c r="H157" s="558">
        <v>0</v>
      </c>
      <c r="I157" s="304">
        <v>1</v>
      </c>
      <c r="J157" s="398">
        <v>0.75600000000000001</v>
      </c>
      <c r="K157" s="304">
        <v>0</v>
      </c>
      <c r="L157" s="558">
        <v>0</v>
      </c>
      <c r="M157" s="332">
        <v>1</v>
      </c>
      <c r="N157" s="398">
        <v>280.38</v>
      </c>
      <c r="O157" s="347">
        <v>0</v>
      </c>
      <c r="P157" s="381">
        <v>0</v>
      </c>
    </row>
    <row r="158" spans="1:17" s="39" customFormat="1" ht="33" hidden="1" customHeight="1" outlineLevel="1" thickBot="1" x14ac:dyDescent="0.3">
      <c r="A158" s="515"/>
      <c r="B158" s="516"/>
      <c r="C158" s="516"/>
      <c r="D158" s="200" t="s">
        <v>245</v>
      </c>
      <c r="E158" s="149">
        <v>0</v>
      </c>
      <c r="F158" s="178">
        <v>0</v>
      </c>
      <c r="G158" s="262">
        <v>0</v>
      </c>
      <c r="H158" s="558">
        <v>0</v>
      </c>
      <c r="I158" s="304">
        <v>1</v>
      </c>
      <c r="J158" s="398">
        <v>1.2999999999999999E-2</v>
      </c>
      <c r="K158" s="304">
        <v>0</v>
      </c>
      <c r="L158" s="558">
        <v>0</v>
      </c>
      <c r="M158" s="332">
        <v>0</v>
      </c>
      <c r="N158" s="398">
        <v>0</v>
      </c>
      <c r="O158" s="347">
        <v>0</v>
      </c>
      <c r="P158" s="381">
        <v>0</v>
      </c>
    </row>
    <row r="159" spans="1:17" s="39" customFormat="1" ht="72.75" hidden="1" customHeight="1" outlineLevel="1" thickBot="1" x14ac:dyDescent="0.3">
      <c r="A159" s="515"/>
      <c r="B159" s="516"/>
      <c r="C159" s="516"/>
      <c r="D159" s="201" t="s">
        <v>246</v>
      </c>
      <c r="E159" s="149">
        <v>0</v>
      </c>
      <c r="F159" s="178">
        <v>0</v>
      </c>
      <c r="G159" s="262">
        <v>0</v>
      </c>
      <c r="H159" s="558">
        <v>0</v>
      </c>
      <c r="I159" s="304">
        <v>1</v>
      </c>
      <c r="J159" s="398">
        <v>1.542</v>
      </c>
      <c r="K159" s="304">
        <v>0</v>
      </c>
      <c r="L159" s="558">
        <v>0</v>
      </c>
      <c r="M159" s="332">
        <v>0</v>
      </c>
      <c r="N159" s="398">
        <v>0</v>
      </c>
      <c r="O159" s="347">
        <v>0</v>
      </c>
      <c r="P159" s="381">
        <v>0</v>
      </c>
    </row>
    <row r="160" spans="1:17" s="39" customFormat="1" ht="33" hidden="1" customHeight="1" outlineLevel="1" thickBot="1" x14ac:dyDescent="0.3">
      <c r="A160" s="515"/>
      <c r="B160" s="516"/>
      <c r="C160" s="516"/>
      <c r="D160" s="201" t="s">
        <v>247</v>
      </c>
      <c r="E160" s="173">
        <v>0</v>
      </c>
      <c r="F160" s="174">
        <v>0</v>
      </c>
      <c r="G160" s="263">
        <v>0</v>
      </c>
      <c r="H160" s="559">
        <v>0</v>
      </c>
      <c r="I160" s="305">
        <v>1</v>
      </c>
      <c r="J160" s="399">
        <v>0.373</v>
      </c>
      <c r="K160" s="305">
        <v>0</v>
      </c>
      <c r="L160" s="559">
        <v>0</v>
      </c>
      <c r="M160" s="333">
        <v>0</v>
      </c>
      <c r="N160" s="399">
        <v>0</v>
      </c>
      <c r="O160" s="348">
        <v>0</v>
      </c>
      <c r="P160" s="394">
        <v>0</v>
      </c>
    </row>
    <row r="161" spans="1:16" s="39" customFormat="1" ht="33" hidden="1" customHeight="1" outlineLevel="1" thickBot="1" x14ac:dyDescent="0.3">
      <c r="A161" s="515"/>
      <c r="B161" s="516"/>
      <c r="C161" s="516"/>
      <c r="D161" s="201" t="s">
        <v>248</v>
      </c>
      <c r="E161" s="150">
        <v>0</v>
      </c>
      <c r="F161" s="179">
        <v>0</v>
      </c>
      <c r="G161" s="264">
        <v>0</v>
      </c>
      <c r="H161" s="321">
        <v>0</v>
      </c>
      <c r="I161" s="306">
        <v>1</v>
      </c>
      <c r="J161" s="400">
        <v>1.468</v>
      </c>
      <c r="K161" s="306">
        <v>0</v>
      </c>
      <c r="L161" s="321">
        <v>0</v>
      </c>
      <c r="M161" s="334">
        <v>0</v>
      </c>
      <c r="N161" s="400">
        <v>0</v>
      </c>
      <c r="O161" s="349">
        <v>0</v>
      </c>
      <c r="P161" s="427">
        <v>0</v>
      </c>
    </row>
    <row r="162" spans="1:16" s="39" customFormat="1" ht="33" hidden="1" customHeight="1" outlineLevel="1" thickBot="1" x14ac:dyDescent="0.3">
      <c r="A162" s="515">
        <v>49</v>
      </c>
      <c r="B162" s="516" t="s">
        <v>81</v>
      </c>
      <c r="C162" s="541" t="s">
        <v>99</v>
      </c>
      <c r="D162" s="8" t="s">
        <v>1</v>
      </c>
      <c r="E162" s="148">
        <v>0</v>
      </c>
      <c r="F162" s="194">
        <v>0</v>
      </c>
      <c r="G162" s="261">
        <v>0</v>
      </c>
      <c r="H162" s="557">
        <v>0</v>
      </c>
      <c r="I162" s="303">
        <v>73</v>
      </c>
      <c r="J162" s="397">
        <v>0.94699999999999995</v>
      </c>
      <c r="K162" s="303">
        <v>0</v>
      </c>
      <c r="L162" s="557">
        <v>0</v>
      </c>
      <c r="M162" s="331">
        <v>51</v>
      </c>
      <c r="N162" s="397">
        <v>0.20699999999999999</v>
      </c>
      <c r="O162" s="346">
        <v>5</v>
      </c>
      <c r="P162" s="392">
        <v>19.5</v>
      </c>
    </row>
    <row r="163" spans="1:16" s="39" customFormat="1" ht="33" hidden="1" customHeight="1" outlineLevel="1" thickBot="1" x14ac:dyDescent="0.3">
      <c r="A163" s="515"/>
      <c r="B163" s="516"/>
      <c r="C163" s="541"/>
      <c r="D163" s="202" t="s">
        <v>102</v>
      </c>
      <c r="E163" s="171">
        <v>0</v>
      </c>
      <c r="F163" s="209">
        <v>0</v>
      </c>
      <c r="G163" s="265">
        <v>0</v>
      </c>
      <c r="H163" s="560">
        <v>0</v>
      </c>
      <c r="I163" s="307">
        <v>1</v>
      </c>
      <c r="J163" s="401">
        <v>0.219</v>
      </c>
      <c r="K163" s="307">
        <v>0</v>
      </c>
      <c r="L163" s="560">
        <v>0</v>
      </c>
      <c r="M163" s="335">
        <v>0</v>
      </c>
      <c r="N163" s="401">
        <v>0</v>
      </c>
      <c r="O163" s="350">
        <v>0</v>
      </c>
      <c r="P163" s="390">
        <v>0</v>
      </c>
    </row>
    <row r="164" spans="1:16" s="39" customFormat="1" ht="33" hidden="1" customHeight="1" outlineLevel="1" thickBot="1" x14ac:dyDescent="0.3">
      <c r="A164" s="515"/>
      <c r="B164" s="516"/>
      <c r="C164" s="541"/>
      <c r="D164" s="202" t="s">
        <v>109</v>
      </c>
      <c r="E164" s="171">
        <v>0</v>
      </c>
      <c r="F164" s="209">
        <v>0</v>
      </c>
      <c r="G164" s="265">
        <v>0</v>
      </c>
      <c r="H164" s="560">
        <v>0</v>
      </c>
      <c r="I164" s="307">
        <v>1</v>
      </c>
      <c r="J164" s="401">
        <v>7.0999999999999994E-2</v>
      </c>
      <c r="K164" s="307">
        <v>0</v>
      </c>
      <c r="L164" s="560">
        <v>0</v>
      </c>
      <c r="M164" s="335">
        <v>1</v>
      </c>
      <c r="N164" s="401">
        <v>26.5</v>
      </c>
      <c r="O164" s="350">
        <v>0</v>
      </c>
      <c r="P164" s="390">
        <v>0</v>
      </c>
    </row>
    <row r="165" spans="1:16" s="39" customFormat="1" ht="33" hidden="1" customHeight="1" outlineLevel="1" thickBot="1" x14ac:dyDescent="0.3">
      <c r="A165" s="515"/>
      <c r="B165" s="516"/>
      <c r="C165" s="541"/>
      <c r="D165" s="202" t="s">
        <v>249</v>
      </c>
      <c r="E165" s="171">
        <v>0</v>
      </c>
      <c r="F165" s="280">
        <v>0</v>
      </c>
      <c r="G165" s="265">
        <v>0</v>
      </c>
      <c r="H165" s="560">
        <v>0</v>
      </c>
      <c r="I165" s="307">
        <v>1</v>
      </c>
      <c r="J165" s="401">
        <v>0.189</v>
      </c>
      <c r="K165" s="307">
        <v>0</v>
      </c>
      <c r="L165" s="560">
        <v>0</v>
      </c>
      <c r="M165" s="335">
        <v>1</v>
      </c>
      <c r="N165" s="401">
        <v>70</v>
      </c>
      <c r="O165" s="350">
        <v>0</v>
      </c>
      <c r="P165" s="390">
        <v>0</v>
      </c>
    </row>
    <row r="166" spans="1:16" s="39" customFormat="1" ht="33" hidden="1" customHeight="1" outlineLevel="1" thickBot="1" x14ac:dyDescent="0.3">
      <c r="A166" s="515"/>
      <c r="B166" s="516"/>
      <c r="C166" s="541"/>
      <c r="D166" s="203" t="s">
        <v>108</v>
      </c>
      <c r="E166" s="149">
        <v>0</v>
      </c>
      <c r="F166" s="178">
        <v>0</v>
      </c>
      <c r="G166" s="265">
        <v>0</v>
      </c>
      <c r="H166" s="560">
        <v>0</v>
      </c>
      <c r="I166" s="304">
        <v>1</v>
      </c>
      <c r="J166" s="398">
        <v>2.8359999999999999</v>
      </c>
      <c r="K166" s="304">
        <v>0</v>
      </c>
      <c r="L166" s="558">
        <v>0</v>
      </c>
      <c r="M166" s="332">
        <v>0</v>
      </c>
      <c r="N166" s="398">
        <v>0</v>
      </c>
      <c r="O166" s="347">
        <v>0</v>
      </c>
      <c r="P166" s="381">
        <v>0</v>
      </c>
    </row>
    <row r="167" spans="1:16" s="39" customFormat="1" ht="33" hidden="1" customHeight="1" outlineLevel="1" thickBot="1" x14ac:dyDescent="0.3">
      <c r="A167" s="515"/>
      <c r="B167" s="516"/>
      <c r="C167" s="541"/>
      <c r="D167" s="202" t="s">
        <v>100</v>
      </c>
      <c r="E167" s="149">
        <v>0</v>
      </c>
      <c r="F167" s="178">
        <v>0</v>
      </c>
      <c r="G167" s="265">
        <v>0</v>
      </c>
      <c r="H167" s="560">
        <v>0</v>
      </c>
      <c r="I167" s="304">
        <v>1</v>
      </c>
      <c r="J167" s="398">
        <v>1.2999999999999999E-2</v>
      </c>
      <c r="K167" s="304">
        <v>0</v>
      </c>
      <c r="L167" s="558">
        <v>0</v>
      </c>
      <c r="M167" s="332">
        <v>1</v>
      </c>
      <c r="N167" s="398">
        <v>5</v>
      </c>
      <c r="O167" s="347">
        <v>0</v>
      </c>
      <c r="P167" s="381">
        <v>0</v>
      </c>
    </row>
    <row r="168" spans="1:16" s="39" customFormat="1" ht="33" hidden="1" customHeight="1" outlineLevel="1" thickBot="1" x14ac:dyDescent="0.3">
      <c r="A168" s="515"/>
      <c r="B168" s="516"/>
      <c r="C168" s="541"/>
      <c r="D168" s="19" t="s">
        <v>101</v>
      </c>
      <c r="E168" s="173">
        <v>0</v>
      </c>
      <c r="F168" s="174">
        <v>0</v>
      </c>
      <c r="G168" s="265">
        <v>0</v>
      </c>
      <c r="H168" s="560">
        <v>0</v>
      </c>
      <c r="I168" s="305">
        <v>0</v>
      </c>
      <c r="J168" s="399">
        <v>0</v>
      </c>
      <c r="K168" s="305">
        <v>0</v>
      </c>
      <c r="L168" s="559">
        <v>0</v>
      </c>
      <c r="M168" s="333">
        <v>1</v>
      </c>
      <c r="N168" s="399">
        <v>48.98</v>
      </c>
      <c r="O168" s="348">
        <v>0</v>
      </c>
      <c r="P168" s="394">
        <v>0</v>
      </c>
    </row>
    <row r="169" spans="1:16" s="39" customFormat="1" ht="33" hidden="1" customHeight="1" outlineLevel="1" thickBot="1" x14ac:dyDescent="0.3">
      <c r="A169" s="515">
        <v>50</v>
      </c>
      <c r="B169" s="516" t="s">
        <v>82</v>
      </c>
      <c r="C169" s="516" t="s">
        <v>103</v>
      </c>
      <c r="D169" s="210" t="s">
        <v>1</v>
      </c>
      <c r="E169" s="211">
        <v>0</v>
      </c>
      <c r="F169" s="281">
        <v>0</v>
      </c>
      <c r="G169" s="266">
        <v>0</v>
      </c>
      <c r="H169" s="561">
        <v>0</v>
      </c>
      <c r="I169" s="308">
        <v>31</v>
      </c>
      <c r="J169" s="402">
        <v>0.39500000000000002</v>
      </c>
      <c r="K169" s="308">
        <v>0</v>
      </c>
      <c r="L169" s="561">
        <v>0</v>
      </c>
      <c r="M169" s="308">
        <v>23</v>
      </c>
      <c r="N169" s="402">
        <v>100.35</v>
      </c>
      <c r="O169" s="351">
        <v>2</v>
      </c>
      <c r="P169" s="391">
        <v>10</v>
      </c>
    </row>
    <row r="170" spans="1:16" s="39" customFormat="1" ht="33" hidden="1" customHeight="1" outlineLevel="1" thickBot="1" x14ac:dyDescent="0.3">
      <c r="A170" s="515"/>
      <c r="B170" s="516"/>
      <c r="C170" s="542"/>
      <c r="D170" s="212" t="s">
        <v>250</v>
      </c>
      <c r="E170" s="161">
        <v>0</v>
      </c>
      <c r="F170" s="190">
        <v>0</v>
      </c>
      <c r="G170" s="267">
        <v>0</v>
      </c>
      <c r="H170" s="309">
        <v>0</v>
      </c>
      <c r="I170" s="309">
        <v>1</v>
      </c>
      <c r="J170" s="403">
        <v>9.2999999999999999E-2</v>
      </c>
      <c r="K170" s="309">
        <v>0</v>
      </c>
      <c r="L170" s="309">
        <v>0</v>
      </c>
      <c r="M170" s="309">
        <v>0</v>
      </c>
      <c r="N170" s="403">
        <v>0</v>
      </c>
      <c r="O170" s="352">
        <v>0</v>
      </c>
      <c r="P170" s="392">
        <v>0</v>
      </c>
    </row>
    <row r="171" spans="1:16" s="39" customFormat="1" ht="33" hidden="1" customHeight="1" outlineLevel="1" thickBot="1" x14ac:dyDescent="0.3">
      <c r="A171" s="515"/>
      <c r="B171" s="516"/>
      <c r="C171" s="542"/>
      <c r="D171" s="213" t="s">
        <v>251</v>
      </c>
      <c r="E171" s="157">
        <v>0</v>
      </c>
      <c r="F171" s="191">
        <v>0</v>
      </c>
      <c r="G171" s="268">
        <v>0</v>
      </c>
      <c r="H171" s="310">
        <v>0</v>
      </c>
      <c r="I171" s="310">
        <v>1</v>
      </c>
      <c r="J171" s="404">
        <v>8.0000000000000002E-3</v>
      </c>
      <c r="K171" s="310">
        <v>0</v>
      </c>
      <c r="L171" s="310">
        <v>0</v>
      </c>
      <c r="M171" s="310">
        <v>1</v>
      </c>
      <c r="N171" s="404">
        <v>3</v>
      </c>
      <c r="O171" s="353">
        <v>0</v>
      </c>
      <c r="P171" s="381">
        <v>0</v>
      </c>
    </row>
    <row r="172" spans="1:16" s="39" customFormat="1" ht="33" hidden="1" customHeight="1" outlineLevel="1" thickBot="1" x14ac:dyDescent="0.3">
      <c r="A172" s="515"/>
      <c r="B172" s="516"/>
      <c r="C172" s="542"/>
      <c r="D172" s="214" t="s">
        <v>252</v>
      </c>
      <c r="E172" s="157">
        <v>0</v>
      </c>
      <c r="F172" s="191">
        <v>0</v>
      </c>
      <c r="G172" s="268">
        <v>0</v>
      </c>
      <c r="H172" s="310">
        <v>0</v>
      </c>
      <c r="I172" s="310">
        <v>1</v>
      </c>
      <c r="J172" s="404">
        <v>0.77300000000000002</v>
      </c>
      <c r="K172" s="310">
        <v>0</v>
      </c>
      <c r="L172" s="310">
        <v>0</v>
      </c>
      <c r="M172" s="310">
        <v>1</v>
      </c>
      <c r="N172" s="404">
        <v>286.62</v>
      </c>
      <c r="O172" s="353">
        <v>0</v>
      </c>
      <c r="P172" s="381">
        <v>0</v>
      </c>
    </row>
    <row r="173" spans="1:16" s="39" customFormat="1" ht="33" hidden="1" customHeight="1" outlineLevel="1" thickBot="1" x14ac:dyDescent="0.3">
      <c r="A173" s="515"/>
      <c r="B173" s="516"/>
      <c r="C173" s="542"/>
      <c r="D173" s="215" t="s">
        <v>253</v>
      </c>
      <c r="E173" s="162">
        <v>0</v>
      </c>
      <c r="F173" s="193">
        <v>0</v>
      </c>
      <c r="G173" s="269">
        <v>0</v>
      </c>
      <c r="H173" s="311">
        <v>0</v>
      </c>
      <c r="I173" s="311">
        <v>1</v>
      </c>
      <c r="J173" s="405">
        <v>5.8999999999999997E-2</v>
      </c>
      <c r="K173" s="311">
        <v>0</v>
      </c>
      <c r="L173" s="311">
        <v>0</v>
      </c>
      <c r="M173" s="311">
        <v>0</v>
      </c>
      <c r="N173" s="405">
        <v>0</v>
      </c>
      <c r="O173" s="354">
        <v>0</v>
      </c>
      <c r="P173" s="427">
        <v>0</v>
      </c>
    </row>
    <row r="174" spans="1:16" s="39" customFormat="1" ht="33" hidden="1" customHeight="1" outlineLevel="1" x14ac:dyDescent="0.25">
      <c r="A174" s="543">
        <v>51</v>
      </c>
      <c r="B174" s="534" t="s">
        <v>83</v>
      </c>
      <c r="C174" s="532" t="s">
        <v>104</v>
      </c>
      <c r="D174" s="205" t="s">
        <v>1</v>
      </c>
      <c r="E174" s="171">
        <v>0</v>
      </c>
      <c r="F174" s="172">
        <v>0</v>
      </c>
      <c r="G174" s="265">
        <v>0</v>
      </c>
      <c r="H174" s="560">
        <v>0</v>
      </c>
      <c r="I174" s="307">
        <v>0</v>
      </c>
      <c r="J174" s="401">
        <v>0</v>
      </c>
      <c r="K174" s="307">
        <v>0</v>
      </c>
      <c r="L174" s="560">
        <v>0</v>
      </c>
      <c r="M174" s="335">
        <v>0</v>
      </c>
      <c r="N174" s="401">
        <v>0</v>
      </c>
      <c r="O174" s="350">
        <v>1</v>
      </c>
      <c r="P174" s="390">
        <v>31.73</v>
      </c>
    </row>
    <row r="175" spans="1:16" s="39" customFormat="1" ht="40.5" hidden="1" customHeight="1" outlineLevel="1" x14ac:dyDescent="0.25">
      <c r="A175" s="544"/>
      <c r="B175" s="535"/>
      <c r="C175" s="533"/>
      <c r="D175" s="206" t="s">
        <v>254</v>
      </c>
      <c r="E175" s="171">
        <v>0</v>
      </c>
      <c r="F175" s="172">
        <v>0</v>
      </c>
      <c r="G175" s="265">
        <v>0</v>
      </c>
      <c r="H175" s="560">
        <v>0</v>
      </c>
      <c r="I175" s="307">
        <v>1</v>
      </c>
      <c r="J175" s="401">
        <v>0.54300000000000004</v>
      </c>
      <c r="K175" s="307">
        <v>0</v>
      </c>
      <c r="L175" s="560">
        <v>0</v>
      </c>
      <c r="M175" s="335">
        <v>0</v>
      </c>
      <c r="N175" s="401">
        <v>0</v>
      </c>
      <c r="O175" s="350">
        <v>0</v>
      </c>
      <c r="P175" s="390">
        <v>0</v>
      </c>
    </row>
    <row r="176" spans="1:16" s="39" customFormat="1" ht="40.5" hidden="1" customHeight="1" outlineLevel="1" thickBot="1" x14ac:dyDescent="0.3">
      <c r="A176" s="545"/>
      <c r="B176" s="540"/>
      <c r="C176" s="539"/>
      <c r="D176" s="201" t="s">
        <v>255</v>
      </c>
      <c r="E176" s="208">
        <v>0</v>
      </c>
      <c r="F176" s="282">
        <v>0</v>
      </c>
      <c r="G176" s="270">
        <v>0</v>
      </c>
      <c r="H176" s="562">
        <v>0</v>
      </c>
      <c r="I176" s="312">
        <v>1</v>
      </c>
      <c r="J176" s="406">
        <v>0.184</v>
      </c>
      <c r="K176" s="312">
        <v>0</v>
      </c>
      <c r="L176" s="562">
        <v>0</v>
      </c>
      <c r="M176" s="336">
        <v>1</v>
      </c>
      <c r="N176" s="406">
        <v>68.099999999999994</v>
      </c>
      <c r="O176" s="355">
        <v>0</v>
      </c>
      <c r="P176" s="439">
        <v>0</v>
      </c>
    </row>
    <row r="177" spans="1:16" s="39" customFormat="1" ht="33" hidden="1" customHeight="1" outlineLevel="1" thickBot="1" x14ac:dyDescent="0.3">
      <c r="A177" s="35">
        <v>52</v>
      </c>
      <c r="B177" s="36" t="s">
        <v>256</v>
      </c>
      <c r="C177" s="36" t="s">
        <v>110</v>
      </c>
      <c r="D177" s="114" t="s">
        <v>111</v>
      </c>
      <c r="E177" s="149">
        <v>0</v>
      </c>
      <c r="F177" s="209">
        <v>0</v>
      </c>
      <c r="G177" s="262">
        <v>0</v>
      </c>
      <c r="H177" s="558">
        <v>0</v>
      </c>
      <c r="I177" s="304">
        <v>1</v>
      </c>
      <c r="J177" s="398">
        <v>8.9120000000000008</v>
      </c>
      <c r="K177" s="304">
        <v>0</v>
      </c>
      <c r="L177" s="558">
        <v>0</v>
      </c>
      <c r="M177" s="332">
        <v>1</v>
      </c>
      <c r="N177" s="398">
        <v>3306.2</v>
      </c>
      <c r="O177" s="347">
        <v>0</v>
      </c>
      <c r="P177" s="381">
        <v>0</v>
      </c>
    </row>
    <row r="178" spans="1:16" s="39" customFormat="1" ht="33" hidden="1" customHeight="1" outlineLevel="1" thickBot="1" x14ac:dyDescent="0.3">
      <c r="A178" s="35">
        <v>53</v>
      </c>
      <c r="B178" s="36" t="s">
        <v>84</v>
      </c>
      <c r="C178" s="36" t="s">
        <v>105</v>
      </c>
      <c r="D178" s="37" t="s">
        <v>106</v>
      </c>
      <c r="E178" s="176">
        <v>0</v>
      </c>
      <c r="F178" s="177">
        <v>0</v>
      </c>
      <c r="G178" s="271">
        <v>0</v>
      </c>
      <c r="H178" s="563">
        <v>0</v>
      </c>
      <c r="I178" s="313">
        <v>0</v>
      </c>
      <c r="J178" s="407">
        <v>0</v>
      </c>
      <c r="K178" s="313">
        <v>0</v>
      </c>
      <c r="L178" s="563">
        <v>0</v>
      </c>
      <c r="M178" s="337">
        <v>1</v>
      </c>
      <c r="N178" s="407">
        <v>1799.87</v>
      </c>
      <c r="O178" s="356">
        <v>0</v>
      </c>
      <c r="P178" s="429">
        <v>0</v>
      </c>
    </row>
    <row r="179" spans="1:16" s="39" customFormat="1" ht="43.5" hidden="1" customHeight="1" outlineLevel="1" thickBot="1" x14ac:dyDescent="0.3">
      <c r="A179" s="35">
        <v>54</v>
      </c>
      <c r="B179" s="36" t="s">
        <v>85</v>
      </c>
      <c r="C179" s="36" t="s">
        <v>107</v>
      </c>
      <c r="D179" s="22" t="s">
        <v>1</v>
      </c>
      <c r="E179" s="207">
        <v>0</v>
      </c>
      <c r="F179" s="283">
        <v>0</v>
      </c>
      <c r="G179" s="272">
        <v>0</v>
      </c>
      <c r="H179" s="564">
        <v>0</v>
      </c>
      <c r="I179" s="314">
        <v>9</v>
      </c>
      <c r="J179" s="408">
        <v>0.10299999999999999</v>
      </c>
      <c r="K179" s="314">
        <v>0</v>
      </c>
      <c r="L179" s="564">
        <v>0</v>
      </c>
      <c r="M179" s="338">
        <v>6</v>
      </c>
      <c r="N179" s="408">
        <v>24.7</v>
      </c>
      <c r="O179" s="357">
        <v>0</v>
      </c>
      <c r="P179" s="440">
        <v>0</v>
      </c>
    </row>
    <row r="180" spans="1:16" s="120" customFormat="1" ht="45.75" customHeight="1" collapsed="1" x14ac:dyDescent="0.25">
      <c r="A180" s="476" t="s">
        <v>15</v>
      </c>
      <c r="B180" s="478" t="s">
        <v>16</v>
      </c>
      <c r="C180" s="479"/>
      <c r="D180" s="11" t="s">
        <v>1</v>
      </c>
      <c r="E180" s="24">
        <v>1</v>
      </c>
      <c r="F180" s="23">
        <v>8.0000000000000002E-3</v>
      </c>
      <c r="G180" s="231">
        <v>0</v>
      </c>
      <c r="H180" s="546">
        <v>0</v>
      </c>
      <c r="I180" s="34">
        <v>167</v>
      </c>
      <c r="J180" s="378">
        <v>1.6768248422399998</v>
      </c>
      <c r="K180" s="34">
        <v>0</v>
      </c>
      <c r="L180" s="546">
        <v>0</v>
      </c>
      <c r="M180" s="34">
        <v>161</v>
      </c>
      <c r="N180" s="378">
        <v>578.1</v>
      </c>
      <c r="O180" s="34">
        <v>130</v>
      </c>
      <c r="P180" s="378">
        <v>448.18400000000003</v>
      </c>
    </row>
    <row r="181" spans="1:16" s="120" customFormat="1" ht="45.75" customHeight="1" thickBot="1" x14ac:dyDescent="0.3">
      <c r="A181" s="477"/>
      <c r="B181" s="480"/>
      <c r="C181" s="481"/>
      <c r="D181" s="12" t="s">
        <v>2</v>
      </c>
      <c r="E181" s="25">
        <v>2</v>
      </c>
      <c r="F181" s="26">
        <v>9.69</v>
      </c>
      <c r="G181" s="232">
        <v>0</v>
      </c>
      <c r="H181" s="547">
        <v>0</v>
      </c>
      <c r="I181" s="25">
        <v>4</v>
      </c>
      <c r="J181" s="379">
        <v>1.4654999999999998</v>
      </c>
      <c r="K181" s="25">
        <v>0</v>
      </c>
      <c r="L181" s="547">
        <v>0</v>
      </c>
      <c r="M181" s="25">
        <v>4</v>
      </c>
      <c r="N181" s="379">
        <v>366.47</v>
      </c>
      <c r="O181" s="25">
        <v>2</v>
      </c>
      <c r="P181" s="379">
        <v>534</v>
      </c>
    </row>
    <row r="182" spans="1:16" s="39" customFormat="1" ht="15" hidden="1" customHeight="1" outlineLevel="1" x14ac:dyDescent="0.25">
      <c r="A182" s="530">
        <v>55</v>
      </c>
      <c r="B182" s="532" t="s">
        <v>112</v>
      </c>
      <c r="C182" s="534" t="s">
        <v>113</v>
      </c>
      <c r="D182" s="216" t="s">
        <v>1</v>
      </c>
      <c r="E182" s="42">
        <v>0</v>
      </c>
      <c r="F182" s="284">
        <v>0</v>
      </c>
      <c r="G182" s="273">
        <v>0</v>
      </c>
      <c r="H182" s="315">
        <v>0</v>
      </c>
      <c r="I182" s="315">
        <v>82</v>
      </c>
      <c r="J182" s="409">
        <f>324.5*24*244*0.48/1000000</f>
        <v>0.91213055999999992</v>
      </c>
      <c r="K182" s="315">
        <v>0</v>
      </c>
      <c r="L182" s="565">
        <v>0</v>
      </c>
      <c r="M182" s="339">
        <v>78</v>
      </c>
      <c r="N182" s="409">
        <v>315.8</v>
      </c>
      <c r="O182" s="358" t="s">
        <v>257</v>
      </c>
      <c r="P182" s="441">
        <v>179.084</v>
      </c>
    </row>
    <row r="183" spans="1:16" s="39" customFormat="1" ht="15" hidden="1" outlineLevel="1" x14ac:dyDescent="0.25">
      <c r="A183" s="531"/>
      <c r="B183" s="533"/>
      <c r="C183" s="535"/>
      <c r="D183" s="217" t="s">
        <v>258</v>
      </c>
      <c r="E183" s="40">
        <v>0</v>
      </c>
      <c r="F183" s="285">
        <v>0</v>
      </c>
      <c r="G183" s="274">
        <v>0</v>
      </c>
      <c r="H183" s="316">
        <v>0</v>
      </c>
      <c r="I183" s="316">
        <v>0</v>
      </c>
      <c r="J183" s="410">
        <v>0</v>
      </c>
      <c r="K183" s="316">
        <v>0</v>
      </c>
      <c r="L183" s="316">
        <v>0</v>
      </c>
      <c r="M183" s="340">
        <v>1</v>
      </c>
      <c r="N183" s="412">
        <v>3.87</v>
      </c>
      <c r="O183" s="359" t="s">
        <v>153</v>
      </c>
      <c r="P183" s="442">
        <v>0</v>
      </c>
    </row>
    <row r="184" spans="1:16" s="39" customFormat="1" ht="46.5" hidden="1" customHeight="1" outlineLevel="1" thickBot="1" x14ac:dyDescent="0.3">
      <c r="A184" s="531"/>
      <c r="B184" s="533"/>
      <c r="C184" s="535"/>
      <c r="D184" s="217" t="s">
        <v>259</v>
      </c>
      <c r="E184" s="40">
        <v>0</v>
      </c>
      <c r="F184" s="286">
        <v>0</v>
      </c>
      <c r="G184" s="274">
        <v>0</v>
      </c>
      <c r="H184" s="316">
        <v>0</v>
      </c>
      <c r="I184" s="316">
        <v>0</v>
      </c>
      <c r="J184" s="410">
        <v>0</v>
      </c>
      <c r="K184" s="316">
        <v>0</v>
      </c>
      <c r="L184" s="316">
        <v>0</v>
      </c>
      <c r="M184" s="340">
        <v>0</v>
      </c>
      <c r="N184" s="412">
        <v>0</v>
      </c>
      <c r="O184" s="359" t="s">
        <v>189</v>
      </c>
      <c r="P184" s="442">
        <v>372.2</v>
      </c>
    </row>
    <row r="185" spans="1:16" s="39" customFormat="1" ht="15" hidden="1" outlineLevel="1" x14ac:dyDescent="0.25">
      <c r="A185" s="530">
        <v>56</v>
      </c>
      <c r="B185" s="532" t="s">
        <v>114</v>
      </c>
      <c r="C185" s="534" t="s">
        <v>113</v>
      </c>
      <c r="D185" s="216" t="s">
        <v>1</v>
      </c>
      <c r="E185" s="42">
        <v>1</v>
      </c>
      <c r="F185" s="218">
        <f>2.9*24*244*0.48/1000000</f>
        <v>8.1515519999999994E-3</v>
      </c>
      <c r="G185" s="273">
        <v>0</v>
      </c>
      <c r="H185" s="565">
        <v>0</v>
      </c>
      <c r="I185" s="315">
        <v>85</v>
      </c>
      <c r="J185" s="409">
        <f>272.048*24*244*0.48/1000000</f>
        <v>0.76469428224000002</v>
      </c>
      <c r="K185" s="315">
        <v>0</v>
      </c>
      <c r="L185" s="565">
        <v>0</v>
      </c>
      <c r="M185" s="339">
        <v>83</v>
      </c>
      <c r="N185" s="409">
        <v>262.3</v>
      </c>
      <c r="O185" s="358" t="s">
        <v>260</v>
      </c>
      <c r="P185" s="441">
        <v>269.10000000000002</v>
      </c>
    </row>
    <row r="186" spans="1:16" s="39" customFormat="1" ht="29.25" hidden="1" customHeight="1" outlineLevel="1" x14ac:dyDescent="0.25">
      <c r="A186" s="536"/>
      <c r="B186" s="533"/>
      <c r="C186" s="535"/>
      <c r="D186" s="204" t="s">
        <v>261</v>
      </c>
      <c r="E186" s="219">
        <v>1</v>
      </c>
      <c r="F186" s="218">
        <v>9.4499999999999993</v>
      </c>
      <c r="G186" s="275">
        <v>0</v>
      </c>
      <c r="H186" s="317">
        <v>0</v>
      </c>
      <c r="I186" s="317">
        <v>0</v>
      </c>
      <c r="J186" s="411">
        <v>0</v>
      </c>
      <c r="K186" s="317">
        <v>0</v>
      </c>
      <c r="L186" s="317">
        <v>0</v>
      </c>
      <c r="M186" s="317">
        <v>0</v>
      </c>
      <c r="N186" s="423">
        <v>0</v>
      </c>
      <c r="O186" s="360" t="s">
        <v>153</v>
      </c>
      <c r="P186" s="443">
        <v>0</v>
      </c>
    </row>
    <row r="187" spans="1:16" s="39" customFormat="1" ht="29.25" hidden="1" customHeight="1" outlineLevel="1" x14ac:dyDescent="0.25">
      <c r="A187" s="531"/>
      <c r="B187" s="533"/>
      <c r="C187" s="535"/>
      <c r="D187" s="204" t="s">
        <v>261</v>
      </c>
      <c r="E187" s="40">
        <v>1</v>
      </c>
      <c r="F187" s="285">
        <v>0.24</v>
      </c>
      <c r="G187" s="274">
        <v>0</v>
      </c>
      <c r="H187" s="316">
        <v>0</v>
      </c>
      <c r="I187" s="316">
        <v>0</v>
      </c>
      <c r="J187" s="412">
        <v>0</v>
      </c>
      <c r="K187" s="316">
        <v>0</v>
      </c>
      <c r="L187" s="317">
        <v>0</v>
      </c>
      <c r="M187" s="317">
        <v>0</v>
      </c>
      <c r="N187" s="423">
        <v>0</v>
      </c>
      <c r="O187" s="359" t="s">
        <v>153</v>
      </c>
      <c r="P187" s="442">
        <v>0</v>
      </c>
    </row>
    <row r="188" spans="1:16" s="39" customFormat="1" ht="15" hidden="1" outlineLevel="1" x14ac:dyDescent="0.25">
      <c r="A188" s="531"/>
      <c r="B188" s="533"/>
      <c r="C188" s="535"/>
      <c r="D188" s="204" t="s">
        <v>262</v>
      </c>
      <c r="E188" s="40">
        <v>0</v>
      </c>
      <c r="F188" s="285">
        <v>0</v>
      </c>
      <c r="G188" s="274">
        <v>0</v>
      </c>
      <c r="H188" s="316">
        <v>0</v>
      </c>
      <c r="I188" s="316">
        <v>0</v>
      </c>
      <c r="J188" s="412">
        <v>0</v>
      </c>
      <c r="K188" s="316">
        <v>0</v>
      </c>
      <c r="L188" s="317">
        <v>0</v>
      </c>
      <c r="M188" s="317">
        <v>0</v>
      </c>
      <c r="N188" s="423">
        <v>0</v>
      </c>
      <c r="O188" s="359" t="s">
        <v>189</v>
      </c>
      <c r="P188" s="442">
        <v>161.80000000000001</v>
      </c>
    </row>
    <row r="189" spans="1:16" s="39" customFormat="1" ht="25.5" hidden="1" outlineLevel="1" x14ac:dyDescent="0.25">
      <c r="A189" s="537"/>
      <c r="B189" s="533"/>
      <c r="C189" s="535"/>
      <c r="D189" s="220" t="s">
        <v>259</v>
      </c>
      <c r="E189" s="41">
        <v>0</v>
      </c>
      <c r="F189" s="287">
        <v>0</v>
      </c>
      <c r="G189" s="276">
        <v>0</v>
      </c>
      <c r="H189" s="318">
        <v>0</v>
      </c>
      <c r="I189" s="318">
        <v>1</v>
      </c>
      <c r="J189" s="413">
        <v>1.2</v>
      </c>
      <c r="K189" s="316">
        <v>0</v>
      </c>
      <c r="L189" s="317">
        <v>0</v>
      </c>
      <c r="M189" s="317">
        <v>1</v>
      </c>
      <c r="N189" s="423">
        <v>329.4</v>
      </c>
      <c r="O189" s="361" t="s">
        <v>153</v>
      </c>
      <c r="P189" s="444">
        <v>0</v>
      </c>
    </row>
    <row r="190" spans="1:16" s="39" customFormat="1" ht="38.25" hidden="1" outlineLevel="1" x14ac:dyDescent="0.25">
      <c r="A190" s="537"/>
      <c r="B190" s="533"/>
      <c r="C190" s="535"/>
      <c r="D190" s="220" t="s">
        <v>263</v>
      </c>
      <c r="E190" s="41">
        <v>0</v>
      </c>
      <c r="F190" s="287">
        <v>0</v>
      </c>
      <c r="G190" s="276">
        <v>0</v>
      </c>
      <c r="H190" s="318">
        <v>0</v>
      </c>
      <c r="I190" s="318">
        <v>1</v>
      </c>
      <c r="J190" s="413">
        <v>7.0499999999999993E-2</v>
      </c>
      <c r="K190" s="316">
        <v>0</v>
      </c>
      <c r="L190" s="317">
        <v>0</v>
      </c>
      <c r="M190" s="317">
        <v>1</v>
      </c>
      <c r="N190" s="423">
        <v>21.6</v>
      </c>
      <c r="O190" s="361" t="s">
        <v>153</v>
      </c>
      <c r="P190" s="444">
        <v>0</v>
      </c>
    </row>
    <row r="191" spans="1:16" s="39" customFormat="1" ht="25.5" hidden="1" outlineLevel="1" x14ac:dyDescent="0.25">
      <c r="A191" s="537"/>
      <c r="B191" s="533"/>
      <c r="C191" s="535"/>
      <c r="D191" s="220" t="s">
        <v>264</v>
      </c>
      <c r="E191" s="41">
        <v>0</v>
      </c>
      <c r="F191" s="287">
        <v>0</v>
      </c>
      <c r="G191" s="276">
        <v>0</v>
      </c>
      <c r="H191" s="318">
        <v>0</v>
      </c>
      <c r="I191" s="318">
        <v>1</v>
      </c>
      <c r="J191" s="413">
        <v>3.1E-2</v>
      </c>
      <c r="K191" s="316">
        <v>0</v>
      </c>
      <c r="L191" s="317">
        <v>0</v>
      </c>
      <c r="M191" s="317">
        <v>1</v>
      </c>
      <c r="N191" s="423">
        <v>11.6</v>
      </c>
      <c r="O191" s="361" t="s">
        <v>153</v>
      </c>
      <c r="P191" s="444">
        <v>0</v>
      </c>
    </row>
    <row r="192" spans="1:16" s="39" customFormat="1" ht="70.5" hidden="1" customHeight="1" outlineLevel="1" thickBot="1" x14ac:dyDescent="0.3">
      <c r="A192" s="538"/>
      <c r="B192" s="539"/>
      <c r="C192" s="540"/>
      <c r="D192" s="221" t="s">
        <v>265</v>
      </c>
      <c r="E192" s="4">
        <v>0</v>
      </c>
      <c r="F192" s="288">
        <v>0</v>
      </c>
      <c r="G192" s="277">
        <v>0</v>
      </c>
      <c r="H192" s="306">
        <v>0</v>
      </c>
      <c r="I192" s="306">
        <v>1</v>
      </c>
      <c r="J192" s="400">
        <v>0.16400000000000001</v>
      </c>
      <c r="K192" s="321">
        <v>0</v>
      </c>
      <c r="L192" s="321">
        <v>0</v>
      </c>
      <c r="M192" s="321">
        <v>0</v>
      </c>
      <c r="N192" s="400">
        <v>0</v>
      </c>
      <c r="O192" s="362" t="s">
        <v>153</v>
      </c>
      <c r="P192" s="445">
        <v>0</v>
      </c>
    </row>
    <row r="193" spans="1:16" ht="33" customHeight="1" collapsed="1" x14ac:dyDescent="0.25"/>
    <row r="194" spans="1:16" ht="33" customHeight="1" x14ac:dyDescent="0.25">
      <c r="A194" s="474" t="s">
        <v>117</v>
      </c>
      <c r="B194" s="474"/>
      <c r="C194" s="474"/>
      <c r="D194" s="474"/>
      <c r="E194" s="474"/>
      <c r="F194" s="474"/>
      <c r="G194" s="474"/>
      <c r="H194" s="474"/>
      <c r="I194" s="474"/>
      <c r="J194" s="474"/>
      <c r="K194" s="474"/>
      <c r="L194" s="474"/>
      <c r="M194" s="474"/>
      <c r="N194" s="475"/>
      <c r="O194" s="474"/>
      <c r="P194" s="475"/>
    </row>
    <row r="195" spans="1:16" ht="33" customHeight="1" x14ac:dyDescent="0.25">
      <c r="A195" s="472" t="s">
        <v>267</v>
      </c>
      <c r="B195" s="472"/>
      <c r="C195" s="472"/>
      <c r="D195" s="472"/>
      <c r="E195" s="472"/>
      <c r="F195" s="472"/>
      <c r="G195" s="472"/>
      <c r="H195" s="472"/>
      <c r="I195" s="472"/>
      <c r="J195" s="472"/>
      <c r="K195" s="472"/>
      <c r="L195" s="472"/>
      <c r="M195" s="472"/>
      <c r="N195" s="473"/>
      <c r="O195" s="472"/>
      <c r="P195" s="473"/>
    </row>
  </sheetData>
  <autoFilter ref="A6:P192"/>
  <mergeCells count="107">
    <mergeCell ref="A182:A184"/>
    <mergeCell ref="B182:B184"/>
    <mergeCell ref="C182:C184"/>
    <mergeCell ref="A185:A192"/>
    <mergeCell ref="B185:B192"/>
    <mergeCell ref="C185:C192"/>
    <mergeCell ref="A162:A168"/>
    <mergeCell ref="B162:B168"/>
    <mergeCell ref="C162:C168"/>
    <mergeCell ref="A169:A173"/>
    <mergeCell ref="B169:B173"/>
    <mergeCell ref="C169:C173"/>
    <mergeCell ref="A174:A176"/>
    <mergeCell ref="B174:B176"/>
    <mergeCell ref="C174:C176"/>
    <mergeCell ref="B96:B103"/>
    <mergeCell ref="C96:C103"/>
    <mergeCell ref="C114:C116"/>
    <mergeCell ref="C117:C120"/>
    <mergeCell ref="A156:A161"/>
    <mergeCell ref="B156:B161"/>
    <mergeCell ref="C156:C161"/>
    <mergeCell ref="A149:A151"/>
    <mergeCell ref="B149:B151"/>
    <mergeCell ref="C149:C151"/>
    <mergeCell ref="A152:A153"/>
    <mergeCell ref="B152:B153"/>
    <mergeCell ref="C152:C153"/>
    <mergeCell ref="A137:A139"/>
    <mergeCell ref="B137:B139"/>
    <mergeCell ref="C137:C139"/>
    <mergeCell ref="A140:A143"/>
    <mergeCell ref="B140:B143"/>
    <mergeCell ref="C140:C143"/>
    <mergeCell ref="A121:A122"/>
    <mergeCell ref="C144:C148"/>
    <mergeCell ref="A2:P3"/>
    <mergeCell ref="A9:A10"/>
    <mergeCell ref="B9:C10"/>
    <mergeCell ref="B58:C59"/>
    <mergeCell ref="A58:A59"/>
    <mergeCell ref="A11:A22"/>
    <mergeCell ref="B11:B22"/>
    <mergeCell ref="A23:A30"/>
    <mergeCell ref="B23:B30"/>
    <mergeCell ref="A33:A35"/>
    <mergeCell ref="B33:B35"/>
    <mergeCell ref="A37:A38"/>
    <mergeCell ref="B37:B38"/>
    <mergeCell ref="A39:A40"/>
    <mergeCell ref="B39:B40"/>
    <mergeCell ref="A46:A51"/>
    <mergeCell ref="B46:B51"/>
    <mergeCell ref="A52:A54"/>
    <mergeCell ref="B52:B54"/>
    <mergeCell ref="C23:C29"/>
    <mergeCell ref="C69:C79"/>
    <mergeCell ref="C80:C95"/>
    <mergeCell ref="A96:A103"/>
    <mergeCell ref="C46:C51"/>
    <mergeCell ref="A195:P195"/>
    <mergeCell ref="A194:P194"/>
    <mergeCell ref="A180:A181"/>
    <mergeCell ref="B63:C64"/>
    <mergeCell ref="B67:C68"/>
    <mergeCell ref="B180:C181"/>
    <mergeCell ref="A67:A68"/>
    <mergeCell ref="A154:A155"/>
    <mergeCell ref="B154:C155"/>
    <mergeCell ref="A63:A64"/>
    <mergeCell ref="A65:A66"/>
    <mergeCell ref="B65:B66"/>
    <mergeCell ref="A117:A120"/>
    <mergeCell ref="B117:B120"/>
    <mergeCell ref="A107:A109"/>
    <mergeCell ref="C52:C54"/>
    <mergeCell ref="A128:A133"/>
    <mergeCell ref="B128:B133"/>
    <mergeCell ref="C128:C133"/>
    <mergeCell ref="B121:B122"/>
    <mergeCell ref="C121:C122"/>
    <mergeCell ref="A144:A148"/>
    <mergeCell ref="B144:B148"/>
    <mergeCell ref="A7:D7"/>
    <mergeCell ref="A8:D8"/>
    <mergeCell ref="A80:A95"/>
    <mergeCell ref="B80:B95"/>
    <mergeCell ref="A104:A106"/>
    <mergeCell ref="B104:B106"/>
    <mergeCell ref="C104:C106"/>
    <mergeCell ref="A125:A127"/>
    <mergeCell ref="B125:B127"/>
    <mergeCell ref="C125:C127"/>
    <mergeCell ref="C11:C15"/>
    <mergeCell ref="C16:C22"/>
    <mergeCell ref="C33:C34"/>
    <mergeCell ref="C37:C38"/>
    <mergeCell ref="C39:C40"/>
    <mergeCell ref="B107:B109"/>
    <mergeCell ref="C107:C109"/>
    <mergeCell ref="A110:A111"/>
    <mergeCell ref="B110:B111"/>
    <mergeCell ref="C110:C111"/>
    <mergeCell ref="A69:A79"/>
    <mergeCell ref="B69:B79"/>
    <mergeCell ref="B42:B43"/>
    <mergeCell ref="C42:C43"/>
  </mergeCells>
  <conditionalFormatting sqref="D183">
    <cfRule type="duplicateValues" dxfId="5" priority="6"/>
  </conditionalFormatting>
  <conditionalFormatting sqref="D184">
    <cfRule type="duplicateValues" dxfId="4" priority="5"/>
  </conditionalFormatting>
  <conditionalFormatting sqref="D188:D191">
    <cfRule type="duplicateValues" dxfId="3" priority="3"/>
  </conditionalFormatting>
  <conditionalFormatting sqref="D186">
    <cfRule type="duplicateValues" dxfId="2" priority="4"/>
  </conditionalFormatting>
  <conditionalFormatting sqref="D192">
    <cfRule type="duplicateValues" dxfId="1" priority="2"/>
  </conditionalFormatting>
  <conditionalFormatting sqref="D187">
    <cfRule type="duplicateValues" dxfId="0" priority="1"/>
  </conditionalFormatting>
  <pageMargins left="0.19685039370078741" right="0.19685039370078741" top="0.19685039370078741" bottom="0.39370078740157483" header="0" footer="0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19</vt:lpstr>
      <vt:lpstr>'форма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2018-07-26T10:38:44Z</dcterms:modified>
</cp:coreProperties>
</file>